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'DC42'!$A$1:$X$127</definedName>
    <definedName name="_xlnm.Print_Area" localSheetId="11">'DC48'!$A$1:$X$127</definedName>
    <definedName name="_xlnm.Print_Area" localSheetId="1">'EKU'!$A$1:$X$127</definedName>
    <definedName name="_xlnm.Print_Area" localSheetId="4">'GT421'!$A$1:$X$127</definedName>
    <definedName name="_xlnm.Print_Area" localSheetId="5">'GT422'!$A$1:$X$127</definedName>
    <definedName name="_xlnm.Print_Area" localSheetId="6">'GT423'!$A$1:$X$127</definedName>
    <definedName name="_xlnm.Print_Area" localSheetId="8">'GT481'!$A$1:$X$127</definedName>
    <definedName name="_xlnm.Print_Area" localSheetId="9">'GT484'!$A$1:$X$127</definedName>
    <definedName name="_xlnm.Print_Area" localSheetId="10">'GT485'!$A$1:$X$127</definedName>
    <definedName name="_xlnm.Print_Area" localSheetId="2">'JHB'!$A$1:$X$127</definedName>
    <definedName name="_xlnm.Print_Area" localSheetId="0">'Summary'!$A$1:$X$127</definedName>
    <definedName name="_xlnm.Print_Area" localSheetId="3">'TSH'!$A$1:$X$127</definedName>
  </definedNames>
  <calcPr fullCalcOnLoad="1"/>
</workbook>
</file>

<file path=xl/sharedStrings.xml><?xml version="1.0" encoding="utf-8"?>
<sst xmlns="http://schemas.openxmlformats.org/spreadsheetml/2006/main" count="1860" uniqueCount="133">
  <si>
    <t>Figures Finalised as at 2020/05/14</t>
  </si>
  <si>
    <t>3rd Quarter Ended 31 March 2020</t>
  </si>
  <si>
    <t>CONDITIONAL GRANTS TRANSFERRED FROM NATIONAL DEPARTMENTS AND ACTUAL PAYMENTS MADE BY MUNICIPALITIES: PRELIMINARY RESULTS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</si>
  <si>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</si>
  <si>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</si>
  <si>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</si>
  <si>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</si>
  <si>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</si>
  <si>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</si>
  <si>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2nd to 3rd Q</t>
  </si>
  <si>
    <t>% Changes for the 3rd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</si>
  <si>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</si>
  <si>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</si>
  <si>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</si>
  <si>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</si>
  <si>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</si>
  <si>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2019/20</t>
  </si>
  <si>
    <t>Approved payment schedule</t>
  </si>
  <si>
    <t>Transferred to municipalities for direct grants</t>
  </si>
  <si>
    <t>Actual expenditure National Department by 30 September 2019</t>
  </si>
  <si>
    <t>Actual expenditure by municipalities by 30 September 2019</t>
  </si>
  <si>
    <t>Actual expenditure National Department by 31 December 2019</t>
  </si>
  <si>
    <t>Actual expenditure by municipalities by 31 December 2019</t>
  </si>
  <si>
    <t>Actual expenditure National Department by 31 March 2020</t>
  </si>
  <si>
    <t>Actual expenditure by municipalities by 31 March 2020</t>
  </si>
  <si>
    <t>Actual expenditure National Department by 30 June 2020</t>
  </si>
  <si>
    <t>Actual expenditure by municipalities by 30 June 2020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</si>
  <si>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</si>
  <si>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</si>
  <si>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</si>
  <si>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</si>
  <si>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</si>
  <si>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</si>
  <si>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Local Government Restructuring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</si>
  <si>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</si>
  <si>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</si>
  <si>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</si>
  <si>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</si>
  <si>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</si>
  <si>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</si>
  <si>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</si>
  <si>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</si>
  <si>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</si>
  <si>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</si>
  <si>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</si>
  <si>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</si>
  <si>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</si>
  <si>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</si>
  <si>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</si>
  <si>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</si>
  <si>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</si>
  <si>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</si>
  <si>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</si>
  <si>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</si>
  <si>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</si>
  <si>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</si>
  <si>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</si>
  <si>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</si>
  <si>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</si>
  <si>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</si>
  <si>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</si>
  <si>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</si>
  <si>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</si>
  <si>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</si>
  <si>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</si>
  <si>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</si>
  <si>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</si>
  <si>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</si>
  <si>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</si>
  <si>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</si>
  <si>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</si>
  <si>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</si>
  <si>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</si>
  <si>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</si>
  <si>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</si>
  <si>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</si>
  <si>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</si>
  <si>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</si>
  <si>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</si>
  <si>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</si>
  <si>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</si>
  <si>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</si>
  <si>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</si>
  <si>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</si>
  <si>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</si>
  <si>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</si>
  <si>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</si>
  <si>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</si>
  <si>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</si>
  <si>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</si>
  <si>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</si>
  <si>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2019</t>
  </si>
  <si>
    <t>Actual expenditure Provincial Department by 31 December 2019</t>
  </si>
  <si>
    <t>Actual expenditure Provincial Department by 31 March 2020</t>
  </si>
  <si>
    <t>Actual expenditure Provincial Department by 30 June 2020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</si>
  <si>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</si>
  <si>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</si>
  <si>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</si>
  <si>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</si>
  <si>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</si>
  <si>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</si>
  <si>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</si>
  <si>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</si>
  <si>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</si>
  <si>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</si>
  <si>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</si>
  <si>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</si>
  <si>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GAUTENG: SEDIBENG (DC42)</t>
  </si>
  <si>
    <t>GAUTENG: WEST RAND (DC48)</t>
  </si>
  <si>
    <t>GAUTENG: CITY OF EKURHULENI (EKU)</t>
  </si>
  <si>
    <t>GAUTENG: EMFULENI (GT421)</t>
  </si>
  <si>
    <t>GAUTENG: MIDVAAL (GT422)</t>
  </si>
  <si>
    <t>GAUTENG: LESEDI (GT423)</t>
  </si>
  <si>
    <t>GAUTENG: MOGALE CITY (GT481)</t>
  </si>
  <si>
    <t>GAUTENG: MERAFONG CITY (GT484)</t>
  </si>
  <si>
    <t>GAUTENG: RAND WEST CITY (GT485)</t>
  </si>
  <si>
    <t>GAUTENG: CITY OF JOHANNESBURG (JHB)</t>
  </si>
  <si>
    <t>GAUTENG: CITY OF TSHWANE (TSH)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</si>
  <si>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</si>
  <si>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</si>
  <si>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</si>
  <si>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</si>
  <si>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</si>
  <si>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</si>
  <si>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</si>
  <si>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</si>
  <si>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</si>
  <si>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</si>
  <si>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</si>
  <si>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</si>
  <si>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</si>
  <si>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</si>
  <si>
    <t>CONSOLIDATION FOR GAUTENG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</si>
</sst>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.00"/>
    <numFmt numFmtId="177" formatCode="#,###;\-#,###;"/>
    <numFmt numFmtId="178" formatCode="#,###.0;\-#,###.0;"/>
    <numFmt numFmtId="179" formatCode="&quot;&quot;;&quot;&quot;"/>
    <numFmt numFmtId="180" formatCode="_(* #,##0_);_(* \(#,##0\);_(* &quot;- &quot;?_);_(@_)"/>
    <numFmt numFmtId="181" formatCode="#\ ###\ ###,"/>
    <numFmt numFmtId="182" formatCode="_(* #,##0_);_(* \(#,##0\);_(* &quot;-&quot;?_);_(@_)"/>
    <numFmt numFmtId="183" formatCode="0.0\%;\(0.0\%\);_(* &quot;-&quot;_)"/>
    <numFmt numFmtId="184" formatCode="_(* #,##0_);_(* \(#,##0\);_(* &quot;&quot;\-\ &quot;&quot;?_);_(@_)"/>
    <numFmt numFmtId="185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180" fontId="2" fillId="0" borderId="10" xfId="0" applyNumberFormat="1" applyFont="1" applyFill="1" applyBorder="1" applyAlignment="1" applyProtection="1">
      <alignment horizontal="left" vertical="top" wrapText="1"/>
      <protection/>
    </xf>
    <xf numFmtId="181" fontId="2" fillId="0" borderId="10" xfId="0" applyNumberFormat="1" applyFont="1" applyFill="1" applyBorder="1" applyAlignment="1" applyProtection="1">
      <alignment horizontal="center" vertical="top" wrapText="1"/>
      <protection/>
    </xf>
    <xf numFmtId="181" fontId="2" fillId="0" borderId="11" xfId="0" applyNumberFormat="1" applyFont="1" applyFill="1" applyBorder="1" applyAlignment="1" applyProtection="1">
      <alignment horizontal="center" vertical="top" wrapText="1"/>
      <protection/>
    </xf>
    <xf numFmtId="182" fontId="3" fillId="0" borderId="12" xfId="0" applyNumberFormat="1" applyFont="1" applyBorder="1" applyAlignment="1" applyProtection="1">
      <alignment/>
      <protection/>
    </xf>
    <xf numFmtId="181" fontId="2" fillId="0" borderId="12" xfId="0" applyNumberFormat="1" applyFont="1" applyFill="1" applyBorder="1" applyAlignment="1" applyProtection="1">
      <alignment horizontal="center" vertical="top" wrapText="1"/>
      <protection/>
    </xf>
    <xf numFmtId="181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181" fontId="2" fillId="0" borderId="14" xfId="0" applyNumberFormat="1" applyFont="1" applyFill="1" applyBorder="1" applyAlignment="1" applyProtection="1">
      <alignment horizontal="right"/>
      <protection/>
    </xf>
    <xf numFmtId="181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left"/>
      <protection/>
    </xf>
    <xf numFmtId="181" fontId="2" fillId="0" borderId="16" xfId="0" applyNumberFormat="1" applyFont="1" applyFill="1" applyBorder="1" applyAlignment="1" applyProtection="1">
      <alignment horizontal="right"/>
      <protection/>
    </xf>
    <xf numFmtId="181" fontId="2" fillId="0" borderId="17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left" indent="1"/>
      <protection/>
    </xf>
    <xf numFmtId="181" fontId="2" fillId="0" borderId="12" xfId="0" applyNumberFormat="1" applyFont="1" applyFill="1" applyBorder="1" applyAlignment="1" applyProtection="1">
      <alignment horizontal="right"/>
      <protection/>
    </xf>
    <xf numFmtId="181" fontId="2" fillId="0" borderId="13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left" indent="1"/>
      <protection/>
    </xf>
    <xf numFmtId="183" fontId="2" fillId="0" borderId="11" xfId="59" applyNumberFormat="1" applyFont="1" applyFill="1" applyBorder="1" applyAlignment="1" applyProtection="1">
      <alignment horizontal="right"/>
      <protection/>
    </xf>
    <xf numFmtId="183" fontId="2" fillId="0" borderId="10" xfId="59" applyNumberFormat="1" applyFont="1" applyFill="1" applyBorder="1" applyAlignment="1" applyProtection="1">
      <alignment horizontal="right"/>
      <protection/>
    </xf>
    <xf numFmtId="0" fontId="2" fillId="0" borderId="18" xfId="0" applyNumberFormat="1" applyFont="1" applyFill="1" applyBorder="1" applyAlignment="1" applyProtection="1">
      <alignment horizontal="centerContinuous" vertical="justify"/>
      <protection/>
    </xf>
    <xf numFmtId="10" fontId="2" fillId="0" borderId="19" xfId="59" applyNumberFormat="1" applyFont="1" applyFill="1" applyBorder="1" applyAlignment="1" applyProtection="1">
      <alignment horizontal="right"/>
      <protection/>
    </xf>
    <xf numFmtId="10" fontId="2" fillId="0" borderId="18" xfId="59" applyNumberFormat="1" applyFont="1" applyFill="1" applyBorder="1" applyAlignment="1" applyProtection="1">
      <alignment horizontal="right"/>
      <protection/>
    </xf>
    <xf numFmtId="0" fontId="2" fillId="33" borderId="12" xfId="0" applyNumberFormat="1" applyFont="1" applyFill="1" applyBorder="1" applyAlignment="1" applyProtection="1">
      <alignment horizontal="left" indent="1"/>
      <protection locked="0"/>
    </xf>
    <xf numFmtId="10" fontId="2" fillId="0" borderId="13" xfId="59" applyNumberFormat="1" applyFont="1" applyFill="1" applyBorder="1" applyAlignment="1" applyProtection="1">
      <alignment horizontal="right"/>
      <protection/>
    </xf>
    <xf numFmtId="10" fontId="2" fillId="0" borderId="12" xfId="59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0" fontId="2" fillId="0" borderId="0" xfId="59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180" fontId="5" fillId="0" borderId="0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21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18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3" xfId="0" applyFont="1" applyBorder="1" applyAlignment="1">
      <alignment wrapText="1"/>
    </xf>
    <xf numFmtId="184" fontId="10" fillId="0" borderId="12" xfId="0" applyNumberFormat="1" applyFont="1" applyBorder="1" applyAlignment="1">
      <alignment wrapText="1"/>
    </xf>
    <xf numFmtId="184" fontId="10" fillId="0" borderId="24" xfId="0" applyNumberFormat="1" applyFont="1" applyBorder="1" applyAlignment="1">
      <alignment wrapText="1"/>
    </xf>
    <xf numFmtId="184" fontId="10" fillId="0" borderId="25" xfId="0" applyNumberFormat="1" applyFont="1" applyBorder="1" applyAlignment="1">
      <alignment wrapText="1"/>
    </xf>
    <xf numFmtId="183" fontId="10" fillId="0" borderId="24" xfId="0" applyNumberFormat="1" applyFont="1" applyBorder="1" applyAlignment="1">
      <alignment wrapText="1"/>
    </xf>
    <xf numFmtId="183" fontId="10" fillId="0" borderId="25" xfId="0" applyNumberFormat="1" applyFont="1" applyBorder="1" applyAlignment="1">
      <alignment wrapText="1"/>
    </xf>
    <xf numFmtId="183" fontId="10" fillId="0" borderId="25" xfId="0" applyNumberFormat="1" applyFont="1" applyBorder="1" applyAlignment="1">
      <alignment shrinkToFit="1"/>
    </xf>
    <xf numFmtId="0" fontId="11" fillId="0" borderId="13" xfId="0" applyFont="1" applyBorder="1" applyAlignment="1">
      <alignment wrapText="1"/>
    </xf>
    <xf numFmtId="183" fontId="11" fillId="0" borderId="24" xfId="0" applyNumberFormat="1" applyFont="1" applyBorder="1" applyAlignment="1">
      <alignment wrapText="1"/>
    </xf>
    <xf numFmtId="183" fontId="11" fillId="0" borderId="25" xfId="0" applyNumberFormat="1" applyFont="1" applyBorder="1" applyAlignment="1">
      <alignment wrapText="1"/>
    </xf>
    <xf numFmtId="183" fontId="11" fillId="0" borderId="25" xfId="0" applyNumberFormat="1" applyFont="1" applyBorder="1" applyAlignment="1">
      <alignment shrinkToFit="1"/>
    </xf>
    <xf numFmtId="0" fontId="10" fillId="0" borderId="17" xfId="0" applyFont="1" applyBorder="1" applyAlignment="1">
      <alignment/>
    </xf>
    <xf numFmtId="183" fontId="10" fillId="0" borderId="26" xfId="0" applyNumberFormat="1" applyFont="1" applyBorder="1" applyAlignment="1">
      <alignment/>
    </xf>
    <xf numFmtId="183" fontId="10" fillId="0" borderId="27" xfId="0" applyNumberFormat="1" applyFont="1" applyBorder="1" applyAlignment="1">
      <alignment/>
    </xf>
    <xf numFmtId="183" fontId="10" fillId="0" borderId="27" xfId="0" applyNumberFormat="1" applyFont="1" applyBorder="1" applyAlignment="1">
      <alignment shrinkToFit="1"/>
    </xf>
    <xf numFmtId="0" fontId="0" fillId="0" borderId="13" xfId="0" applyBorder="1" applyAlignment="1">
      <alignment/>
    </xf>
    <xf numFmtId="0" fontId="10" fillId="0" borderId="28" xfId="0" applyFont="1" applyBorder="1" applyAlignment="1">
      <alignment/>
    </xf>
    <xf numFmtId="183" fontId="10" fillId="0" borderId="22" xfId="0" applyNumberFormat="1" applyFont="1" applyBorder="1" applyAlignment="1">
      <alignment/>
    </xf>
    <xf numFmtId="183" fontId="10" fillId="0" borderId="23" xfId="0" applyNumberFormat="1" applyFont="1" applyBorder="1" applyAlignment="1">
      <alignment/>
    </xf>
    <xf numFmtId="183" fontId="10" fillId="0" borderId="23" xfId="0" applyNumberFormat="1" applyFont="1" applyBorder="1" applyAlignment="1">
      <alignment shrinkToFit="1"/>
    </xf>
    <xf numFmtId="0" fontId="10" fillId="0" borderId="19" xfId="0" applyFont="1" applyBorder="1" applyAlignment="1">
      <alignment/>
    </xf>
    <xf numFmtId="183" fontId="10" fillId="0" borderId="29" xfId="0" applyNumberFormat="1" applyFont="1" applyBorder="1" applyAlignment="1">
      <alignment/>
    </xf>
    <xf numFmtId="183" fontId="10" fillId="0" borderId="30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Alignment="1">
      <alignment/>
    </xf>
    <xf numFmtId="183" fontId="10" fillId="0" borderId="30" xfId="0" applyNumberFormat="1" applyFont="1" applyBorder="1" applyAlignment="1">
      <alignment shrinkToFit="1"/>
    </xf>
    <xf numFmtId="0" fontId="2" fillId="34" borderId="31" xfId="0" applyNumberFormat="1" applyFont="1" applyFill="1" applyBorder="1" applyAlignment="1" applyProtection="1">
      <alignment horizontal="left" indent="1"/>
      <protection/>
    </xf>
    <xf numFmtId="181" fontId="2" fillId="34" borderId="32" xfId="0" applyNumberFormat="1" applyFont="1" applyFill="1" applyBorder="1" applyAlignment="1" applyProtection="1">
      <alignment horizontal="right"/>
      <protection/>
    </xf>
    <xf numFmtId="181" fontId="2" fillId="34" borderId="33" xfId="0" applyNumberFormat="1" applyFont="1" applyFill="1" applyBorder="1" applyAlignment="1" applyProtection="1">
      <alignment horizontal="right"/>
      <protection/>
    </xf>
    <xf numFmtId="181" fontId="2" fillId="34" borderId="34" xfId="0" applyNumberFormat="1" applyFont="1" applyFill="1" applyBorder="1" applyAlignment="1" applyProtection="1">
      <alignment horizontal="right"/>
      <protection/>
    </xf>
    <xf numFmtId="181" fontId="3" fillId="0" borderId="13" xfId="0" applyNumberFormat="1" applyFont="1" applyFill="1" applyBorder="1" applyAlignment="1" applyProtection="1">
      <alignment horizontal="right"/>
      <protection/>
    </xf>
    <xf numFmtId="181" fontId="3" fillId="0" borderId="20" xfId="0" applyNumberFormat="1" applyFont="1" applyFill="1" applyBorder="1" applyAlignment="1" applyProtection="1">
      <alignment horizontal="right"/>
      <protection/>
    </xf>
    <xf numFmtId="181" fontId="3" fillId="0" borderId="35" xfId="0" applyNumberFormat="1" applyFont="1" applyFill="1" applyBorder="1" applyAlignment="1" applyProtection="1">
      <alignment horizontal="center" vertical="center"/>
      <protection/>
    </xf>
    <xf numFmtId="181" fontId="2" fillId="0" borderId="19" xfId="0" applyNumberFormat="1" applyFont="1" applyFill="1" applyBorder="1" applyAlignment="1" applyProtection="1">
      <alignment horizontal="center" vertical="center"/>
      <protection/>
    </xf>
    <xf numFmtId="181" fontId="2" fillId="0" borderId="36" xfId="0" applyNumberFormat="1" applyFont="1" applyFill="1" applyBorder="1" applyAlignment="1" applyProtection="1">
      <alignment horizontal="center" vertical="center"/>
      <protection/>
    </xf>
    <xf numFmtId="181" fontId="2" fillId="0" borderId="37" xfId="0" applyNumberFormat="1" applyFont="1" applyFill="1" applyBorder="1" applyAlignment="1" applyProtection="1">
      <alignment horizontal="center" vertical="center"/>
      <protection/>
    </xf>
    <xf numFmtId="181" fontId="2" fillId="0" borderId="18" xfId="0" applyNumberFormat="1" applyFont="1" applyFill="1" applyBorder="1" applyAlignment="1" applyProtection="1">
      <alignment horizontal="center" vertical="center"/>
      <protection/>
    </xf>
    <xf numFmtId="180" fontId="2" fillId="0" borderId="38" xfId="0" applyNumberFormat="1" applyFont="1" applyFill="1" applyBorder="1" applyAlignment="1" applyProtection="1">
      <alignment horizontal="left" vertical="top" wrapText="1"/>
      <protection/>
    </xf>
    <xf numFmtId="181" fontId="2" fillId="0" borderId="38" xfId="0" applyNumberFormat="1" applyFont="1" applyFill="1" applyBorder="1" applyAlignment="1" applyProtection="1">
      <alignment horizontal="center" vertical="top" wrapText="1"/>
      <protection/>
    </xf>
    <xf numFmtId="180" fontId="2" fillId="0" borderId="38" xfId="0" applyNumberFormat="1" applyFont="1" applyFill="1" applyBorder="1" applyAlignment="1" applyProtection="1">
      <alignment horizontal="center" vertical="top" wrapText="1"/>
      <protection/>
    </xf>
    <xf numFmtId="49" fontId="2" fillId="0" borderId="38" xfId="0" applyNumberFormat="1" applyFont="1" applyFill="1" applyBorder="1" applyAlignment="1" applyProtection="1">
      <alignment horizontal="center" vertical="top" wrapText="1"/>
      <protection/>
    </xf>
    <xf numFmtId="49" fontId="2" fillId="0" borderId="39" xfId="0" applyNumberFormat="1" applyFont="1" applyFill="1" applyBorder="1" applyAlignment="1" applyProtection="1">
      <alignment horizontal="center" vertical="top" wrapText="1"/>
      <protection/>
    </xf>
    <xf numFmtId="180" fontId="2" fillId="0" borderId="12" xfId="0" applyNumberFormat="1" applyFont="1" applyFill="1" applyBorder="1" applyAlignment="1" applyProtection="1">
      <alignment horizontal="center" vertical="top" wrapText="1"/>
      <protection/>
    </xf>
    <xf numFmtId="18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40" xfId="0" applyNumberFormat="1" applyFont="1" applyFill="1" applyBorder="1" applyAlignment="1" applyProtection="1">
      <alignment horizontal="left"/>
      <protection/>
    </xf>
    <xf numFmtId="181" fontId="2" fillId="0" borderId="41" xfId="0" applyNumberFormat="1" applyFont="1" applyFill="1" applyBorder="1" applyAlignment="1" applyProtection="1">
      <alignment horizontal="right"/>
      <protection/>
    </xf>
    <xf numFmtId="183" fontId="2" fillId="0" borderId="28" xfId="59" applyNumberFormat="1" applyFont="1" applyFill="1" applyBorder="1" applyAlignment="1" applyProtection="1">
      <alignment horizontal="right"/>
      <protection/>
    </xf>
    <xf numFmtId="183" fontId="2" fillId="0" borderId="41" xfId="59" applyNumberFormat="1" applyFont="1" applyFill="1" applyBorder="1" applyAlignment="1" applyProtection="1">
      <alignment horizontal="right"/>
      <protection/>
    </xf>
    <xf numFmtId="0" fontId="2" fillId="0" borderId="38" xfId="0" applyNumberFormat="1" applyFont="1" applyFill="1" applyBorder="1" applyAlignment="1" applyProtection="1">
      <alignment horizontal="left" indent="1"/>
      <protection/>
    </xf>
    <xf numFmtId="183" fontId="2" fillId="0" borderId="13" xfId="59" applyNumberFormat="1" applyFont="1" applyFill="1" applyBorder="1" applyAlignment="1" applyProtection="1">
      <alignment horizontal="right"/>
      <protection/>
    </xf>
    <xf numFmtId="183" fontId="2" fillId="0" borderId="12" xfId="59" applyNumberFormat="1" applyFont="1" applyFill="1" applyBorder="1" applyAlignment="1" applyProtection="1">
      <alignment horizontal="right"/>
      <protection/>
    </xf>
    <xf numFmtId="0" fontId="2" fillId="0" borderId="12" xfId="0" applyNumberFormat="1" applyFont="1" applyFill="1" applyBorder="1" applyAlignment="1" applyProtection="1">
      <alignment horizontal="left" indent="1"/>
      <protection/>
    </xf>
    <xf numFmtId="185" fontId="11" fillId="0" borderId="12" xfId="0" applyNumberFormat="1" applyFont="1" applyBorder="1" applyAlignment="1">
      <alignment wrapText="1"/>
    </xf>
    <xf numFmtId="185" fontId="11" fillId="0" borderId="24" xfId="0" applyNumberFormat="1" applyFont="1" applyBorder="1" applyAlignment="1">
      <alignment wrapText="1"/>
    </xf>
    <xf numFmtId="185" fontId="11" fillId="0" borderId="25" xfId="0" applyNumberFormat="1" applyFont="1" applyBorder="1" applyAlignment="1">
      <alignment wrapText="1"/>
    </xf>
    <xf numFmtId="185" fontId="10" fillId="0" borderId="16" xfId="0" applyNumberFormat="1" applyFont="1" applyBorder="1" applyAlignment="1">
      <alignment/>
    </xf>
    <xf numFmtId="185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12" xfId="0" applyNumberFormat="1" applyFont="1" applyBorder="1" applyAlignment="1">
      <alignment wrapText="1"/>
    </xf>
    <xf numFmtId="185" fontId="10" fillId="0" borderId="24" xfId="0" applyNumberFormat="1" applyFont="1" applyBorder="1" applyAlignment="1">
      <alignment wrapText="1"/>
    </xf>
    <xf numFmtId="185" fontId="10" fillId="0" borderId="25" xfId="0" applyNumberFormat="1" applyFont="1" applyBorder="1" applyAlignment="1">
      <alignment wrapText="1"/>
    </xf>
    <xf numFmtId="185" fontId="10" fillId="0" borderId="41" xfId="0" applyNumberFormat="1" applyFont="1" applyBorder="1" applyAlignment="1">
      <alignment/>
    </xf>
    <xf numFmtId="185" fontId="10" fillId="0" borderId="22" xfId="0" applyNumberFormat="1" applyFont="1" applyBorder="1" applyAlignment="1">
      <alignment/>
    </xf>
    <xf numFmtId="185" fontId="10" fillId="0" borderId="23" xfId="0" applyNumberFormat="1" applyFont="1" applyBorder="1" applyAlignment="1">
      <alignment/>
    </xf>
    <xf numFmtId="185" fontId="10" fillId="0" borderId="18" xfId="0" applyNumberFormat="1" applyFont="1" applyBorder="1" applyAlignment="1">
      <alignment/>
    </xf>
    <xf numFmtId="185" fontId="10" fillId="0" borderId="29" xfId="0" applyNumberFormat="1" applyFont="1" applyBorder="1" applyAlignment="1">
      <alignment/>
    </xf>
    <xf numFmtId="185" fontId="10" fillId="0" borderId="30" xfId="0" applyNumberFormat="1" applyFont="1" applyBorder="1" applyAlignment="1">
      <alignment/>
    </xf>
    <xf numFmtId="185" fontId="2" fillId="0" borderId="12" xfId="0" applyNumberFormat="1" applyFont="1" applyFill="1" applyBorder="1" applyAlignment="1" applyProtection="1">
      <alignment horizontal="center" vertical="top" wrapText="1"/>
      <protection/>
    </xf>
    <xf numFmtId="185" fontId="2" fillId="0" borderId="13" xfId="0" applyNumberFormat="1" applyFont="1" applyFill="1" applyBorder="1" applyAlignment="1" applyProtection="1">
      <alignment horizontal="center" vertical="top" wrapText="1"/>
      <protection/>
    </xf>
    <xf numFmtId="185" fontId="2" fillId="0" borderId="14" xfId="0" applyNumberFormat="1" applyFont="1" applyFill="1" applyBorder="1" applyAlignment="1" applyProtection="1">
      <alignment horizontal="right"/>
      <protection/>
    </xf>
    <xf numFmtId="185" fontId="2" fillId="0" borderId="15" xfId="0" applyNumberFormat="1" applyFont="1" applyFill="1" applyBorder="1" applyAlignment="1" applyProtection="1">
      <alignment horizontal="right"/>
      <protection/>
    </xf>
    <xf numFmtId="185" fontId="2" fillId="0" borderId="16" xfId="0" applyNumberFormat="1" applyFont="1" applyFill="1" applyBorder="1" applyAlignment="1" applyProtection="1">
      <alignment horizontal="right"/>
      <protection/>
    </xf>
    <xf numFmtId="185" fontId="2" fillId="0" borderId="17" xfId="0" applyNumberFormat="1" applyFont="1" applyFill="1" applyBorder="1" applyAlignment="1" applyProtection="1">
      <alignment horizontal="right"/>
      <protection/>
    </xf>
    <xf numFmtId="185" fontId="2" fillId="0" borderId="12" xfId="0" applyNumberFormat="1" applyFont="1" applyFill="1" applyBorder="1" applyAlignment="1" applyProtection="1">
      <alignment horizontal="right"/>
      <protection/>
    </xf>
    <xf numFmtId="185" fontId="3" fillId="0" borderId="12" xfId="0" applyNumberFormat="1" applyFont="1" applyFill="1" applyBorder="1" applyAlignment="1" applyProtection="1">
      <alignment horizontal="right"/>
      <protection locked="0"/>
    </xf>
    <xf numFmtId="185" fontId="2" fillId="0" borderId="13" xfId="0" applyNumberFormat="1" applyFont="1" applyFill="1" applyBorder="1" applyAlignment="1" applyProtection="1">
      <alignment horizontal="right"/>
      <protection/>
    </xf>
    <xf numFmtId="185" fontId="2" fillId="0" borderId="40" xfId="0" applyNumberFormat="1" applyFont="1" applyFill="1" applyBorder="1" applyAlignment="1" applyProtection="1">
      <alignment horizontal="right"/>
      <protection/>
    </xf>
    <xf numFmtId="185" fontId="2" fillId="0" borderId="41" xfId="0" applyNumberFormat="1" applyFont="1" applyFill="1" applyBorder="1" applyAlignment="1" applyProtection="1">
      <alignment horizontal="right"/>
      <protection/>
    </xf>
    <xf numFmtId="185" fontId="2" fillId="0" borderId="38" xfId="0" applyNumberFormat="1" applyFont="1" applyFill="1" applyBorder="1" applyAlignment="1" applyProtection="1">
      <alignment horizontal="right"/>
      <protection/>
    </xf>
    <xf numFmtId="185" fontId="2" fillId="0" borderId="10" xfId="0" applyNumberFormat="1" applyFont="1" applyFill="1" applyBorder="1" applyAlignment="1" applyProtection="1">
      <alignment horizontal="right"/>
      <protection/>
    </xf>
    <xf numFmtId="185" fontId="2" fillId="0" borderId="11" xfId="0" applyNumberFormat="1" applyFont="1" applyFill="1" applyBorder="1" applyAlignment="1" applyProtection="1">
      <alignment horizontal="right"/>
      <protection/>
    </xf>
    <xf numFmtId="185" fontId="2" fillId="0" borderId="18" xfId="0" applyNumberFormat="1" applyFont="1" applyFill="1" applyBorder="1" applyAlignment="1" applyProtection="1">
      <alignment horizontal="right"/>
      <protection/>
    </xf>
    <xf numFmtId="185" fontId="2" fillId="0" borderId="19" xfId="0" applyNumberFormat="1" applyFont="1" applyFill="1" applyBorder="1" applyAlignment="1" applyProtection="1">
      <alignment horizontal="right"/>
      <protection/>
    </xf>
    <xf numFmtId="185" fontId="3" fillId="33" borderId="12" xfId="0" applyNumberFormat="1" applyFont="1" applyFill="1" applyBorder="1" applyAlignment="1" applyProtection="1">
      <alignment horizontal="right"/>
      <protection locked="0"/>
    </xf>
    <xf numFmtId="185" fontId="3" fillId="0" borderId="12" xfId="0" applyNumberFormat="1" applyFont="1" applyFill="1" applyBorder="1" applyAlignment="1" applyProtection="1">
      <alignment horizontal="right"/>
      <protection/>
    </xf>
    <xf numFmtId="185" fontId="3" fillId="33" borderId="13" xfId="0" applyNumberFormat="1" applyFont="1" applyFill="1" applyBorder="1" applyAlignment="1" applyProtection="1">
      <alignment horizontal="right"/>
      <protection locked="0"/>
    </xf>
    <xf numFmtId="185" fontId="2" fillId="0" borderId="11" xfId="0" applyNumberFormat="1" applyFont="1" applyFill="1" applyBorder="1" applyAlignment="1" applyProtection="1">
      <alignment/>
      <protection/>
    </xf>
    <xf numFmtId="185" fontId="2" fillId="0" borderId="10" xfId="0" applyNumberFormat="1" applyFont="1" applyFill="1" applyBorder="1" applyAlignment="1" applyProtection="1">
      <alignment/>
      <protection/>
    </xf>
    <xf numFmtId="185" fontId="2" fillId="0" borderId="19" xfId="0" applyNumberFormat="1" applyFont="1" applyFill="1" applyBorder="1" applyAlignment="1" applyProtection="1">
      <alignment/>
      <protection/>
    </xf>
    <xf numFmtId="185" fontId="2" fillId="0" borderId="0" xfId="0" applyNumberFormat="1" applyFont="1" applyFill="1" applyBorder="1" applyAlignment="1" applyProtection="1">
      <alignment/>
      <protection/>
    </xf>
    <xf numFmtId="181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1" sqref="A1:U1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132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17580000</v>
      </c>
      <c r="C10" s="93">
        <v>0</v>
      </c>
      <c r="D10" s="93"/>
      <c r="E10" s="93">
        <f aca="true" t="shared" si="0" ref="E10:E16">$B10+$C10+$D10</f>
        <v>17580000</v>
      </c>
      <c r="F10" s="94">
        <v>17580000</v>
      </c>
      <c r="G10" s="95">
        <v>17580000</v>
      </c>
      <c r="H10" s="94">
        <v>4084000</v>
      </c>
      <c r="I10" s="95">
        <v>2877519</v>
      </c>
      <c r="J10" s="94">
        <v>4083000</v>
      </c>
      <c r="K10" s="95">
        <v>3073976</v>
      </c>
      <c r="L10" s="94">
        <v>2769000</v>
      </c>
      <c r="M10" s="95">
        <v>2809072</v>
      </c>
      <c r="N10" s="94"/>
      <c r="O10" s="95"/>
      <c r="P10" s="94">
        <f aca="true" t="shared" si="1" ref="P10:P16">$H10+$J10+$L10+$N10</f>
        <v>10936000</v>
      </c>
      <c r="Q10" s="95">
        <f aca="true" t="shared" si="2" ref="Q10:Q16">$I10+$K10+$M10+$O10</f>
        <v>8760567</v>
      </c>
      <c r="R10" s="49">
        <f aca="true" t="shared" si="3" ref="R10:R16">IF($J10=0,0,(($L10-$J10)/$J10)*100)</f>
        <v>-32.18221895664952</v>
      </c>
      <c r="S10" s="50">
        <f aca="true" t="shared" si="4" ref="S10:S16">IF($K10=0,0,(($M10-$K10)/$K10)*100)</f>
        <v>-8.617633969816291</v>
      </c>
      <c r="T10" s="49">
        <f aca="true" t="shared" si="5" ref="T10:T15">IF($E10=0,0,($P10/$E10)*100)</f>
        <v>62.207053469852106</v>
      </c>
      <c r="U10" s="51">
        <f aca="true" t="shared" si="6" ref="U10:U15">IF($E10=0,0,($Q10/$E10)*100)</f>
        <v>49.832576791808876</v>
      </c>
      <c r="V10" s="94">
        <v>396000</v>
      </c>
      <c r="W10" s="95">
        <v>0</v>
      </c>
    </row>
    <row r="11" spans="1:23" ht="12.75" customHeight="1">
      <c r="A11" s="48" t="s">
        <v>35</v>
      </c>
      <c r="B11" s="93">
        <v>7200000</v>
      </c>
      <c r="C11" s="93">
        <v>-1000000</v>
      </c>
      <c r="D11" s="93"/>
      <c r="E11" s="93">
        <f t="shared" si="0"/>
        <v>6200000</v>
      </c>
      <c r="F11" s="94">
        <v>6200000</v>
      </c>
      <c r="G11" s="95">
        <v>6200000</v>
      </c>
      <c r="H11" s="94">
        <v>2240000</v>
      </c>
      <c r="I11" s="95">
        <v>48126026</v>
      </c>
      <c r="J11" s="94">
        <v>1929000</v>
      </c>
      <c r="K11" s="95">
        <v>21102379</v>
      </c>
      <c r="L11" s="94">
        <v>1338000</v>
      </c>
      <c r="M11" s="95">
        <v>53732198</v>
      </c>
      <c r="N11" s="94"/>
      <c r="O11" s="95"/>
      <c r="P11" s="94">
        <f t="shared" si="1"/>
        <v>5507000</v>
      </c>
      <c r="Q11" s="95">
        <f t="shared" si="2"/>
        <v>122960603</v>
      </c>
      <c r="R11" s="49">
        <f t="shared" si="3"/>
        <v>-30.637636080870916</v>
      </c>
      <c r="S11" s="50">
        <f t="shared" si="4"/>
        <v>154.62625801574313</v>
      </c>
      <c r="T11" s="49">
        <f t="shared" si="5"/>
        <v>88.82258064516128</v>
      </c>
      <c r="U11" s="51">
        <f t="shared" si="6"/>
        <v>1983.2355322580647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173317000</v>
      </c>
      <c r="C12" s="93">
        <v>0</v>
      </c>
      <c r="D12" s="93"/>
      <c r="E12" s="93">
        <f t="shared" si="0"/>
        <v>173317000</v>
      </c>
      <c r="F12" s="94">
        <v>0</v>
      </c>
      <c r="G12" s="95">
        <v>0</v>
      </c>
      <c r="H12" s="94"/>
      <c r="I12" s="95"/>
      <c r="J12" s="94"/>
      <c r="K12" s="95">
        <v>52227421</v>
      </c>
      <c r="L12" s="94"/>
      <c r="M12" s="95">
        <v>11520809</v>
      </c>
      <c r="N12" s="94"/>
      <c r="O12" s="95"/>
      <c r="P12" s="94">
        <f t="shared" si="1"/>
        <v>0</v>
      </c>
      <c r="Q12" s="95">
        <f t="shared" si="2"/>
        <v>63748230</v>
      </c>
      <c r="R12" s="49">
        <f t="shared" si="3"/>
        <v>0</v>
      </c>
      <c r="S12" s="50">
        <f t="shared" si="4"/>
        <v>-77.94107237269097</v>
      </c>
      <c r="T12" s="49">
        <f t="shared" si="5"/>
        <v>0</v>
      </c>
      <c r="U12" s="51">
        <f t="shared" si="6"/>
        <v>36.78129092933757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182000000</v>
      </c>
      <c r="C13" s="93">
        <v>3360000</v>
      </c>
      <c r="D13" s="93"/>
      <c r="E13" s="93">
        <f t="shared" si="0"/>
        <v>185360000</v>
      </c>
      <c r="F13" s="94">
        <v>185360000</v>
      </c>
      <c r="G13" s="95">
        <v>185360000</v>
      </c>
      <c r="H13" s="94">
        <v>15425000</v>
      </c>
      <c r="I13" s="95">
        <v>-47000489</v>
      </c>
      <c r="J13" s="94">
        <v>11807000</v>
      </c>
      <c r="K13" s="95">
        <v>24036070</v>
      </c>
      <c r="L13" s="94">
        <v>33185000</v>
      </c>
      <c r="M13" s="95">
        <v>19255339</v>
      </c>
      <c r="N13" s="94"/>
      <c r="O13" s="95"/>
      <c r="P13" s="94">
        <f t="shared" si="1"/>
        <v>60417000</v>
      </c>
      <c r="Q13" s="95">
        <f t="shared" si="2"/>
        <v>-3709080</v>
      </c>
      <c r="R13" s="49">
        <f t="shared" si="3"/>
        <v>181.06208181587192</v>
      </c>
      <c r="S13" s="50">
        <f t="shared" si="4"/>
        <v>-19.88981975838812</v>
      </c>
      <c r="T13" s="49">
        <f t="shared" si="5"/>
        <v>32.594410876132926</v>
      </c>
      <c r="U13" s="51">
        <f t="shared" si="6"/>
        <v>-2.001014242555028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10497000</v>
      </c>
      <c r="C14" s="93">
        <v>0</v>
      </c>
      <c r="D14" s="93"/>
      <c r="E14" s="93">
        <f t="shared" si="0"/>
        <v>10497000</v>
      </c>
      <c r="F14" s="94">
        <v>10497000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120599000</v>
      </c>
      <c r="C15" s="93">
        <v>0</v>
      </c>
      <c r="D15" s="93"/>
      <c r="E15" s="93">
        <f t="shared" si="0"/>
        <v>120599000</v>
      </c>
      <c r="F15" s="94">
        <v>120599000</v>
      </c>
      <c r="G15" s="95">
        <v>120599000</v>
      </c>
      <c r="H15" s="94">
        <v>32628000</v>
      </c>
      <c r="I15" s="95"/>
      <c r="J15" s="94">
        <v>8465000</v>
      </c>
      <c r="K15" s="95"/>
      <c r="L15" s="94">
        <v>26342000</v>
      </c>
      <c r="M15" s="95"/>
      <c r="N15" s="94"/>
      <c r="O15" s="95"/>
      <c r="P15" s="94">
        <f t="shared" si="1"/>
        <v>67435000</v>
      </c>
      <c r="Q15" s="95">
        <f t="shared" si="2"/>
        <v>0</v>
      </c>
      <c r="R15" s="49">
        <f t="shared" si="3"/>
        <v>211.18724158298878</v>
      </c>
      <c r="S15" s="50">
        <f t="shared" si="4"/>
        <v>0</v>
      </c>
      <c r="T15" s="49">
        <f t="shared" si="5"/>
        <v>55.91671572732776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511193000</v>
      </c>
      <c r="C16" s="96">
        <f>SUM(C9:C15)</f>
        <v>2360000</v>
      </c>
      <c r="D16" s="96"/>
      <c r="E16" s="96">
        <f t="shared" si="0"/>
        <v>513553000</v>
      </c>
      <c r="F16" s="97">
        <f aca="true" t="shared" si="7" ref="F16:O16">SUM(F9:F15)</f>
        <v>340236000</v>
      </c>
      <c r="G16" s="98">
        <f t="shared" si="7"/>
        <v>329739000</v>
      </c>
      <c r="H16" s="97">
        <f t="shared" si="7"/>
        <v>54377000</v>
      </c>
      <c r="I16" s="98">
        <f t="shared" si="7"/>
        <v>4003056</v>
      </c>
      <c r="J16" s="97">
        <f t="shared" si="7"/>
        <v>26284000</v>
      </c>
      <c r="K16" s="98">
        <f t="shared" si="7"/>
        <v>100439846</v>
      </c>
      <c r="L16" s="97">
        <f t="shared" si="7"/>
        <v>63634000</v>
      </c>
      <c r="M16" s="98">
        <f t="shared" si="7"/>
        <v>87317418</v>
      </c>
      <c r="N16" s="97">
        <f t="shared" si="7"/>
        <v>0</v>
      </c>
      <c r="O16" s="98">
        <f t="shared" si="7"/>
        <v>0</v>
      </c>
      <c r="P16" s="97">
        <f t="shared" si="1"/>
        <v>144295000</v>
      </c>
      <c r="Q16" s="98">
        <f t="shared" si="2"/>
        <v>191760320</v>
      </c>
      <c r="R16" s="53">
        <f t="shared" si="3"/>
        <v>142.10165880383502</v>
      </c>
      <c r="S16" s="54">
        <f t="shared" si="4"/>
        <v>-13.064962285983592</v>
      </c>
      <c r="T16" s="53">
        <f>IF((SUM($E9:$E13)+$E15)=0,0,(P16/(SUM($E9:$E13)+$E15)*100))</f>
        <v>28.683685315352562</v>
      </c>
      <c r="U16" s="55">
        <f>IF((SUM($E9:$E13)+$E15)=0,0,(Q16/(SUM($E9:$E13)+$E15)*100))</f>
        <v>38.119080181928055</v>
      </c>
      <c r="V16" s="97">
        <f>SUM(V9:V15)</f>
        <v>396000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11200000</v>
      </c>
      <c r="C18" s="93">
        <v>-1400000</v>
      </c>
      <c r="D18" s="93"/>
      <c r="E18" s="93">
        <f aca="true" t="shared" si="8" ref="E18:E24">$B18+$C18+$D18</f>
        <v>9800000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43</v>
      </c>
      <c r="B19" s="93">
        <v>11200000</v>
      </c>
      <c r="C19" s="93">
        <v>0</v>
      </c>
      <c r="D19" s="93"/>
      <c r="E19" s="93">
        <f t="shared" si="8"/>
        <v>11200000</v>
      </c>
      <c r="F19" s="94">
        <v>11200000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8"/>
        <v>0</v>
      </c>
      <c r="F20" s="94">
        <v>0</v>
      </c>
      <c r="G20" s="95">
        <v>0</v>
      </c>
      <c r="H20" s="94"/>
      <c r="I20" s="95"/>
      <c r="J20" s="94"/>
      <c r="K20" s="95"/>
      <c r="L20" s="94"/>
      <c r="M20" s="95"/>
      <c r="N20" s="94"/>
      <c r="O20" s="95"/>
      <c r="P20" s="94">
        <f t="shared" si="9"/>
        <v>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7881000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22400000</v>
      </c>
      <c r="C24" s="96">
        <f>SUM(C18:C23)</f>
        <v>-1400000</v>
      </c>
      <c r="D24" s="96"/>
      <c r="E24" s="96">
        <f t="shared" si="8"/>
        <v>21000000</v>
      </c>
      <c r="F24" s="97">
        <f aca="true" t="shared" si="15" ref="F24:O24">SUM(F18:F23)</f>
        <v>11200000</v>
      </c>
      <c r="G24" s="98">
        <f t="shared" si="15"/>
        <v>0</v>
      </c>
      <c r="H24" s="97">
        <f t="shared" si="15"/>
        <v>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0</v>
      </c>
      <c r="U24" s="55">
        <f>IF(($E24-$E19-$E23)=0,0,($Q24/($E24-$E19-$E23))*100)</f>
        <v>0</v>
      </c>
      <c r="V24" s="97">
        <f>SUM(V18:V23)</f>
        <v>7881000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2598422000</v>
      </c>
      <c r="C28" s="93">
        <v>-191927000</v>
      </c>
      <c r="D28" s="93"/>
      <c r="E28" s="93">
        <f>$B28+$C28+$D28</f>
        <v>2406495000</v>
      </c>
      <c r="F28" s="94">
        <v>2406495000</v>
      </c>
      <c r="G28" s="95">
        <v>2406495000</v>
      </c>
      <c r="H28" s="94">
        <v>305083000</v>
      </c>
      <c r="I28" s="95">
        <v>23387858</v>
      </c>
      <c r="J28" s="94">
        <v>433549000</v>
      </c>
      <c r="K28" s="95">
        <v>236803989</v>
      </c>
      <c r="L28" s="94">
        <v>576115000</v>
      </c>
      <c r="M28" s="95">
        <v>238582570</v>
      </c>
      <c r="N28" s="94"/>
      <c r="O28" s="95"/>
      <c r="P28" s="94">
        <f>$H28+$J28+$L28+$N28</f>
        <v>1314747000</v>
      </c>
      <c r="Q28" s="95">
        <f>$I28+$K28+$M28+$O28</f>
        <v>498774417</v>
      </c>
      <c r="R28" s="49">
        <f>IF($J28=0,0,(($L28-$J28)/$J28)*100)</f>
        <v>32.883480298651364</v>
      </c>
      <c r="S28" s="50">
        <f>IF($K28=0,0,(($M28-$K28)/$K28)*100)</f>
        <v>0.7510772970973897</v>
      </c>
      <c r="T28" s="49">
        <f>IF($E28=0,0,($P28/$E28)*100)</f>
        <v>54.63327370304114</v>
      </c>
      <c r="U28" s="51">
        <f>IF($E28=0,0,($Q28/$E28)*100)</f>
        <v>20.726177158065983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5328000</v>
      </c>
      <c r="C29" s="93">
        <v>0</v>
      </c>
      <c r="D29" s="93"/>
      <c r="E29" s="93">
        <f>$B29+$C29+$D29</f>
        <v>5328000</v>
      </c>
      <c r="F29" s="94">
        <v>5328000</v>
      </c>
      <c r="G29" s="95">
        <v>5328000</v>
      </c>
      <c r="H29" s="94">
        <v>696000</v>
      </c>
      <c r="I29" s="95"/>
      <c r="J29" s="94">
        <v>661000</v>
      </c>
      <c r="K29" s="95"/>
      <c r="L29" s="94">
        <v>353000</v>
      </c>
      <c r="M29" s="95">
        <v>697454</v>
      </c>
      <c r="N29" s="94"/>
      <c r="O29" s="95"/>
      <c r="P29" s="94">
        <f>$H29+$J29+$L29+$N29</f>
        <v>1710000</v>
      </c>
      <c r="Q29" s="95">
        <f>$I29+$K29+$M29+$O29</f>
        <v>697454</v>
      </c>
      <c r="R29" s="49">
        <f>IF($J29=0,0,(($L29-$J29)/$J29)*100)</f>
        <v>-46.59606656580938</v>
      </c>
      <c r="S29" s="50">
        <f>IF($K29=0,0,(($M29-$K29)/$K29)*100)</f>
        <v>0</v>
      </c>
      <c r="T29" s="49">
        <f>IF($E29=0,0,($P29/$E29)*100)</f>
        <v>32.0945945945946</v>
      </c>
      <c r="U29" s="51">
        <f>IF($E29=0,0,($Q29/$E29)*100)</f>
        <v>13.090352852852853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2603750000</v>
      </c>
      <c r="C30" s="96">
        <f>SUM(C26:C29)</f>
        <v>-191927000</v>
      </c>
      <c r="D30" s="96"/>
      <c r="E30" s="96">
        <f>$B30+$C30+$D30</f>
        <v>2411823000</v>
      </c>
      <c r="F30" s="97">
        <f aca="true" t="shared" si="16" ref="F30:O30">SUM(F26:F29)</f>
        <v>2411823000</v>
      </c>
      <c r="G30" s="98">
        <f t="shared" si="16"/>
        <v>2411823000</v>
      </c>
      <c r="H30" s="97">
        <f t="shared" si="16"/>
        <v>305779000</v>
      </c>
      <c r="I30" s="98">
        <f t="shared" si="16"/>
        <v>23387858</v>
      </c>
      <c r="J30" s="97">
        <f t="shared" si="16"/>
        <v>434210000</v>
      </c>
      <c r="K30" s="98">
        <f t="shared" si="16"/>
        <v>236803989</v>
      </c>
      <c r="L30" s="97">
        <f t="shared" si="16"/>
        <v>576468000</v>
      </c>
      <c r="M30" s="98">
        <f t="shared" si="16"/>
        <v>239280024</v>
      </c>
      <c r="N30" s="97">
        <f t="shared" si="16"/>
        <v>0</v>
      </c>
      <c r="O30" s="98">
        <f t="shared" si="16"/>
        <v>0</v>
      </c>
      <c r="P30" s="97">
        <f>$H30+$J30+$L30+$N30</f>
        <v>1316457000</v>
      </c>
      <c r="Q30" s="98">
        <f>$I30+$K30+$M30+$O30</f>
        <v>499471871</v>
      </c>
      <c r="R30" s="53">
        <f>IF($J30=0,0,(($L30-$J30)/$J30)*100)</f>
        <v>32.76248819695539</v>
      </c>
      <c r="S30" s="54">
        <f>IF($K30=0,0,(($M30-$K30)/$K30)*100)</f>
        <v>1.0456052748334403</v>
      </c>
      <c r="T30" s="53">
        <f>IF($E30=0,0,($P30/$E30)*100)</f>
        <v>54.58348311629834</v>
      </c>
      <c r="U30" s="55">
        <f>IF($E30=0,0,($Q30/$E30)*100)</f>
        <v>20.709308726220787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86321000</v>
      </c>
      <c r="C32" s="93">
        <v>0</v>
      </c>
      <c r="D32" s="93"/>
      <c r="E32" s="93">
        <f>$B32+$C32+$D32</f>
        <v>86321000</v>
      </c>
      <c r="F32" s="94">
        <v>86321000</v>
      </c>
      <c r="G32" s="95">
        <v>86321000</v>
      </c>
      <c r="H32" s="94">
        <v>10577000</v>
      </c>
      <c r="I32" s="95">
        <v>7662874</v>
      </c>
      <c r="J32" s="94">
        <v>21239000</v>
      </c>
      <c r="K32" s="95">
        <v>16676337</v>
      </c>
      <c r="L32" s="94">
        <v>42304000</v>
      </c>
      <c r="M32" s="95">
        <v>28155435</v>
      </c>
      <c r="N32" s="94"/>
      <c r="O32" s="95"/>
      <c r="P32" s="94">
        <f>$H32+$J32+$L32+$N32</f>
        <v>74120000</v>
      </c>
      <c r="Q32" s="95">
        <f>$I32+$K32+$M32+$O32</f>
        <v>52494646</v>
      </c>
      <c r="R32" s="49">
        <f>IF($J32=0,0,(($L32-$J32)/$J32)*100)</f>
        <v>99.18075238947219</v>
      </c>
      <c r="S32" s="50">
        <f>IF($K32=0,0,(($M32-$K32)/$K32)*100)</f>
        <v>68.83464876009641</v>
      </c>
      <c r="T32" s="49">
        <f>IF($E32=0,0,($P32/$E32)*100)</f>
        <v>85.86554836019045</v>
      </c>
      <c r="U32" s="51">
        <f>IF($E32=0,0,($Q32/$E32)*100)</f>
        <v>60.813296880249304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86321000</v>
      </c>
      <c r="C33" s="96">
        <f>C32</f>
        <v>0</v>
      </c>
      <c r="D33" s="96"/>
      <c r="E33" s="96">
        <f>$B33+$C33+$D33</f>
        <v>86321000</v>
      </c>
      <c r="F33" s="97">
        <f aca="true" t="shared" si="17" ref="F33:O33">F32</f>
        <v>86321000</v>
      </c>
      <c r="G33" s="98">
        <f t="shared" si="17"/>
        <v>86321000</v>
      </c>
      <c r="H33" s="97">
        <f t="shared" si="17"/>
        <v>10577000</v>
      </c>
      <c r="I33" s="98">
        <f t="shared" si="17"/>
        <v>7662874</v>
      </c>
      <c r="J33" s="97">
        <f t="shared" si="17"/>
        <v>21239000</v>
      </c>
      <c r="K33" s="98">
        <f t="shared" si="17"/>
        <v>16676337</v>
      </c>
      <c r="L33" s="97">
        <f t="shared" si="17"/>
        <v>42304000</v>
      </c>
      <c r="M33" s="98">
        <f t="shared" si="17"/>
        <v>28155435</v>
      </c>
      <c r="N33" s="97">
        <f t="shared" si="17"/>
        <v>0</v>
      </c>
      <c r="O33" s="98">
        <f t="shared" si="17"/>
        <v>0</v>
      </c>
      <c r="P33" s="97">
        <f>$H33+$J33+$L33+$N33</f>
        <v>74120000</v>
      </c>
      <c r="Q33" s="98">
        <f>$I33+$K33+$M33+$O33</f>
        <v>52494646</v>
      </c>
      <c r="R33" s="53">
        <f>IF($J33=0,0,(($L33-$J33)/$J33)*100)</f>
        <v>99.18075238947219</v>
      </c>
      <c r="S33" s="54">
        <f>IF($K33=0,0,(($M33-$K33)/$K33)*100)</f>
        <v>68.83464876009641</v>
      </c>
      <c r="T33" s="53">
        <f>IF($E33=0,0,($P33/$E33)*100)</f>
        <v>85.86554836019045</v>
      </c>
      <c r="U33" s="55">
        <f>IF($E33=0,0,($Q33/$E33)*100)</f>
        <v>60.813296880249304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110358000</v>
      </c>
      <c r="C35" s="93">
        <v>6750000</v>
      </c>
      <c r="D35" s="93"/>
      <c r="E35" s="93">
        <f aca="true" t="shared" si="18" ref="E35:E40">$B35+$C35+$D35</f>
        <v>117108000</v>
      </c>
      <c r="F35" s="94">
        <v>117108000</v>
      </c>
      <c r="G35" s="95">
        <v>117108000</v>
      </c>
      <c r="H35" s="94">
        <v>9868000</v>
      </c>
      <c r="I35" s="95">
        <v>18724615</v>
      </c>
      <c r="J35" s="94">
        <v>4222000</v>
      </c>
      <c r="K35" s="95">
        <v>15291684</v>
      </c>
      <c r="L35" s="94"/>
      <c r="M35" s="95">
        <v>14713076</v>
      </c>
      <c r="N35" s="94"/>
      <c r="O35" s="95"/>
      <c r="P35" s="94">
        <f aca="true" t="shared" si="19" ref="P35:P40">$H35+$J35+$L35+$N35</f>
        <v>14090000</v>
      </c>
      <c r="Q35" s="95">
        <f aca="true" t="shared" si="20" ref="Q35:Q40">$I35+$K35+$M35+$O35</f>
        <v>48729375</v>
      </c>
      <c r="R35" s="49">
        <f aca="true" t="shared" si="21" ref="R35:R40">IF($J35=0,0,(($L35-$J35)/$J35)*100)</f>
        <v>-100</v>
      </c>
      <c r="S35" s="50">
        <f aca="true" t="shared" si="22" ref="S35:S40">IF($K35=0,0,(($M35-$K35)/$K35)*100)</f>
        <v>-3.783808245056594</v>
      </c>
      <c r="T35" s="49">
        <f>IF($E35=0,0,($P35/$E35)*100)</f>
        <v>12.031628923728524</v>
      </c>
      <c r="U35" s="51">
        <f>IF($E35=0,0,($Q35/$E35)*100)</f>
        <v>41.610628650476485</v>
      </c>
      <c r="V35" s="94">
        <v>8304000</v>
      </c>
      <c r="W35" s="95">
        <v>0</v>
      </c>
    </row>
    <row r="36" spans="1:23" ht="12.75" customHeight="1">
      <c r="A36" s="48" t="s">
        <v>57</v>
      </c>
      <c r="B36" s="93">
        <v>226729000</v>
      </c>
      <c r="C36" s="93">
        <v>-33563000</v>
      </c>
      <c r="D36" s="93"/>
      <c r="E36" s="93">
        <f t="shared" si="18"/>
        <v>193166000</v>
      </c>
      <c r="F36" s="94">
        <v>193166000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33000000</v>
      </c>
      <c r="C38" s="93">
        <v>0</v>
      </c>
      <c r="D38" s="93"/>
      <c r="E38" s="93">
        <f t="shared" si="18"/>
        <v>33000000</v>
      </c>
      <c r="F38" s="94">
        <v>33000000</v>
      </c>
      <c r="G38" s="95">
        <v>33000000</v>
      </c>
      <c r="H38" s="94"/>
      <c r="I38" s="95"/>
      <c r="J38" s="94">
        <v>4791000</v>
      </c>
      <c r="K38" s="95"/>
      <c r="L38" s="94"/>
      <c r="M38" s="95">
        <v>8283088</v>
      </c>
      <c r="N38" s="94"/>
      <c r="O38" s="95"/>
      <c r="P38" s="94">
        <f t="shared" si="19"/>
        <v>4791000</v>
      </c>
      <c r="Q38" s="95">
        <f t="shared" si="20"/>
        <v>8283088</v>
      </c>
      <c r="R38" s="49">
        <f t="shared" si="21"/>
        <v>-100</v>
      </c>
      <c r="S38" s="50">
        <f t="shared" si="22"/>
        <v>0</v>
      </c>
      <c r="T38" s="49">
        <f>IF($E38=0,0,($P38/$E38)*100)</f>
        <v>14.51818181818182</v>
      </c>
      <c r="U38" s="51">
        <f>IF($E38=0,0,($Q38/$E38)*100)</f>
        <v>25.100266666666666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370087000</v>
      </c>
      <c r="C40" s="96">
        <f>SUM(C35:C39)</f>
        <v>-26813000</v>
      </c>
      <c r="D40" s="96"/>
      <c r="E40" s="96">
        <f t="shared" si="18"/>
        <v>343274000</v>
      </c>
      <c r="F40" s="97">
        <f aca="true" t="shared" si="23" ref="F40:O40">SUM(F35:F39)</f>
        <v>343274000</v>
      </c>
      <c r="G40" s="98">
        <f t="shared" si="23"/>
        <v>150108000</v>
      </c>
      <c r="H40" s="97">
        <f t="shared" si="23"/>
        <v>9868000</v>
      </c>
      <c r="I40" s="98">
        <f t="shared" si="23"/>
        <v>18724615</v>
      </c>
      <c r="J40" s="97">
        <f t="shared" si="23"/>
        <v>9013000</v>
      </c>
      <c r="K40" s="98">
        <f t="shared" si="23"/>
        <v>15291684</v>
      </c>
      <c r="L40" s="97">
        <f t="shared" si="23"/>
        <v>0</v>
      </c>
      <c r="M40" s="98">
        <f t="shared" si="23"/>
        <v>22996164</v>
      </c>
      <c r="N40" s="97">
        <f t="shared" si="23"/>
        <v>0</v>
      </c>
      <c r="O40" s="98">
        <f t="shared" si="23"/>
        <v>0</v>
      </c>
      <c r="P40" s="97">
        <f t="shared" si="19"/>
        <v>18881000</v>
      </c>
      <c r="Q40" s="98">
        <f t="shared" si="20"/>
        <v>57012463</v>
      </c>
      <c r="R40" s="53">
        <f t="shared" si="21"/>
        <v>-100</v>
      </c>
      <c r="S40" s="54">
        <f t="shared" si="22"/>
        <v>50.383463325556555</v>
      </c>
      <c r="T40" s="53">
        <f>IF((+$E35+$E38)=0,0,(P40/(+$E35+$E38))*100)</f>
        <v>12.578276973912118</v>
      </c>
      <c r="U40" s="55">
        <f>IF((+$E35+$E38)=0,0,(Q40/(+$E35+$E38))*100)</f>
        <v>37.980962373757556</v>
      </c>
      <c r="V40" s="97">
        <f>SUM(V35:V39)</f>
        <v>8304000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449961000</v>
      </c>
      <c r="C44" s="93">
        <v>293927000</v>
      </c>
      <c r="D44" s="93"/>
      <c r="E44" s="93">
        <f t="shared" si="24"/>
        <v>743888000</v>
      </c>
      <c r="F44" s="94">
        <v>743888000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184891000</v>
      </c>
      <c r="C51" s="93">
        <v>-15000000</v>
      </c>
      <c r="D51" s="93"/>
      <c r="E51" s="93">
        <f t="shared" si="24"/>
        <v>169891000</v>
      </c>
      <c r="F51" s="94">
        <v>169891000</v>
      </c>
      <c r="G51" s="95">
        <v>169891000</v>
      </c>
      <c r="H51" s="94"/>
      <c r="I51" s="95">
        <v>9409326</v>
      </c>
      <c r="J51" s="94">
        <v>25443000</v>
      </c>
      <c r="K51" s="95">
        <v>29591801</v>
      </c>
      <c r="L51" s="94">
        <v>19386000</v>
      </c>
      <c r="M51" s="95">
        <v>18984975</v>
      </c>
      <c r="N51" s="94"/>
      <c r="O51" s="95"/>
      <c r="P51" s="94">
        <f t="shared" si="25"/>
        <v>44829000</v>
      </c>
      <c r="Q51" s="95">
        <f t="shared" si="26"/>
        <v>57986102</v>
      </c>
      <c r="R51" s="49">
        <f t="shared" si="27"/>
        <v>-23.806154934559604</v>
      </c>
      <c r="S51" s="50">
        <f t="shared" si="28"/>
        <v>-35.84380011206483</v>
      </c>
      <c r="T51" s="49">
        <f t="shared" si="29"/>
        <v>26.38691867138342</v>
      </c>
      <c r="U51" s="51">
        <f t="shared" si="30"/>
        <v>34.131355987074066</v>
      </c>
      <c r="V51" s="94">
        <v>36456000</v>
      </c>
      <c r="W51" s="95">
        <v>0</v>
      </c>
    </row>
    <row r="52" spans="1:23" ht="12.75" customHeight="1">
      <c r="A52" s="48" t="s">
        <v>72</v>
      </c>
      <c r="B52" s="93">
        <v>20000000</v>
      </c>
      <c r="C52" s="93">
        <v>-20000000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654852000</v>
      </c>
      <c r="C53" s="96">
        <f>SUM(C42:C52)</f>
        <v>258927000</v>
      </c>
      <c r="D53" s="96"/>
      <c r="E53" s="96">
        <f t="shared" si="24"/>
        <v>913779000</v>
      </c>
      <c r="F53" s="97">
        <f aca="true" t="shared" si="31" ref="F53:O53">SUM(F42:F52)</f>
        <v>913779000</v>
      </c>
      <c r="G53" s="98">
        <f t="shared" si="31"/>
        <v>169891000</v>
      </c>
      <c r="H53" s="97">
        <f t="shared" si="31"/>
        <v>0</v>
      </c>
      <c r="I53" s="98">
        <f t="shared" si="31"/>
        <v>9409326</v>
      </c>
      <c r="J53" s="97">
        <f t="shared" si="31"/>
        <v>25443000</v>
      </c>
      <c r="K53" s="98">
        <f t="shared" si="31"/>
        <v>29591801</v>
      </c>
      <c r="L53" s="97">
        <f t="shared" si="31"/>
        <v>19386000</v>
      </c>
      <c r="M53" s="98">
        <f t="shared" si="31"/>
        <v>18984975</v>
      </c>
      <c r="N53" s="97">
        <f t="shared" si="31"/>
        <v>0</v>
      </c>
      <c r="O53" s="98">
        <f t="shared" si="31"/>
        <v>0</v>
      </c>
      <c r="P53" s="97">
        <f t="shared" si="25"/>
        <v>44829000</v>
      </c>
      <c r="Q53" s="98">
        <f t="shared" si="26"/>
        <v>57986102</v>
      </c>
      <c r="R53" s="53">
        <f t="shared" si="27"/>
        <v>-23.806154934559604</v>
      </c>
      <c r="S53" s="54">
        <f t="shared" si="28"/>
        <v>-35.84380011206483</v>
      </c>
      <c r="T53" s="53">
        <f>IF((+$E43+$E45+$E47+$E48+$E51)=0,0,(P53/(+$E43+$E45+$E47+$E48+$E51))*100)</f>
        <v>26.38691867138342</v>
      </c>
      <c r="U53" s="55">
        <f>IF((+$E43+$E45+$E47+$E48+$E51)=0,0,(Q53/(+$E43+$E45+$E47+$E48+$E51))*100)</f>
        <v>34.131355987074066</v>
      </c>
      <c r="V53" s="97">
        <f>SUM(V42:V52)</f>
        <v>36456000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4248603000</v>
      </c>
      <c r="C67" s="105">
        <f>SUM(C9:C15,C18:C23,C26:C29,C32,C35:C39,C42:C52,C55:C58,C61:C65)</f>
        <v>41147000</v>
      </c>
      <c r="D67" s="105"/>
      <c r="E67" s="105">
        <f t="shared" si="33"/>
        <v>4289750000</v>
      </c>
      <c r="F67" s="106">
        <f aca="true" t="shared" si="39" ref="F67:O67">SUM(F9:F15,F18:F23,F26:F29,F32,F35:F39,F42:F52,F55:F58,F61:F65)</f>
        <v>4106633000</v>
      </c>
      <c r="G67" s="107">
        <f t="shared" si="39"/>
        <v>3147882000</v>
      </c>
      <c r="H67" s="106">
        <f t="shared" si="39"/>
        <v>380601000</v>
      </c>
      <c r="I67" s="107">
        <f t="shared" si="39"/>
        <v>63187729</v>
      </c>
      <c r="J67" s="106">
        <f t="shared" si="39"/>
        <v>516189000</v>
      </c>
      <c r="K67" s="107">
        <f t="shared" si="39"/>
        <v>398803657</v>
      </c>
      <c r="L67" s="106">
        <f t="shared" si="39"/>
        <v>701792000</v>
      </c>
      <c r="M67" s="107">
        <f t="shared" si="39"/>
        <v>396734016</v>
      </c>
      <c r="N67" s="106">
        <f t="shared" si="39"/>
        <v>0</v>
      </c>
      <c r="O67" s="107">
        <f t="shared" si="39"/>
        <v>0</v>
      </c>
      <c r="P67" s="106">
        <f t="shared" si="34"/>
        <v>1598582000</v>
      </c>
      <c r="Q67" s="107">
        <f t="shared" si="35"/>
        <v>858725402</v>
      </c>
      <c r="R67" s="62">
        <f t="shared" si="36"/>
        <v>35.95640356536075</v>
      </c>
      <c r="S67" s="63">
        <f t="shared" si="37"/>
        <v>-0.5189623925640181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47.991068145021956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25.77981566491014</v>
      </c>
      <c r="V67" s="106">
        <f>SUM(V9:V15,V18:V23,V26:V29,V32,V35:V39,V42:V52,V55:V58,V61:V65)</f>
        <v>53037000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394587000</v>
      </c>
      <c r="C69" s="93">
        <v>0</v>
      </c>
      <c r="D69" s="93"/>
      <c r="E69" s="93">
        <f>$B69+$C69+$D69</f>
        <v>394587000</v>
      </c>
      <c r="F69" s="94">
        <v>394587000</v>
      </c>
      <c r="G69" s="95">
        <v>128921000</v>
      </c>
      <c r="H69" s="94">
        <v>8618600</v>
      </c>
      <c r="I69" s="95">
        <v>5213542</v>
      </c>
      <c r="J69" s="94">
        <v>59641000</v>
      </c>
      <c r="K69" s="95">
        <v>57147410</v>
      </c>
      <c r="L69" s="94"/>
      <c r="M69" s="95">
        <v>31284335</v>
      </c>
      <c r="N69" s="94"/>
      <c r="O69" s="95"/>
      <c r="P69" s="94">
        <f>$H69+$J69+$L69+$N69</f>
        <v>68259600</v>
      </c>
      <c r="Q69" s="95">
        <f>$I69+$K69+$M69+$O69</f>
        <v>93645287</v>
      </c>
      <c r="R69" s="49">
        <f>IF($J69=0,0,(($L69-$J69)/$J69)*100)</f>
        <v>-100</v>
      </c>
      <c r="S69" s="50">
        <f>IF($K69=0,0,(($M69-$K69)/$K69)*100)</f>
        <v>-45.2567754164187</v>
      </c>
      <c r="T69" s="49">
        <f>IF($E69=0,0,($P69/$E69)*100)</f>
        <v>17.298998699906484</v>
      </c>
      <c r="U69" s="51">
        <f>IF($E69=0,0,($Q69/$E69)*100)</f>
        <v>23.732481556665576</v>
      </c>
      <c r="V69" s="94">
        <v>34737000</v>
      </c>
      <c r="W69" s="95">
        <v>0</v>
      </c>
    </row>
    <row r="70" spans="1:23" ht="12.75" customHeight="1">
      <c r="A70" s="57" t="s">
        <v>40</v>
      </c>
      <c r="B70" s="102">
        <f>B69</f>
        <v>394587000</v>
      </c>
      <c r="C70" s="102">
        <f>C69</f>
        <v>0</v>
      </c>
      <c r="D70" s="102"/>
      <c r="E70" s="102">
        <f>$B70+$C70+$D70</f>
        <v>394587000</v>
      </c>
      <c r="F70" s="103">
        <f aca="true" t="shared" si="40" ref="F70:O70">F69</f>
        <v>394587000</v>
      </c>
      <c r="G70" s="104">
        <f t="shared" si="40"/>
        <v>128921000</v>
      </c>
      <c r="H70" s="103">
        <f t="shared" si="40"/>
        <v>8618600</v>
      </c>
      <c r="I70" s="104">
        <f t="shared" si="40"/>
        <v>5213542</v>
      </c>
      <c r="J70" s="103">
        <f t="shared" si="40"/>
        <v>59641000</v>
      </c>
      <c r="K70" s="104">
        <f t="shared" si="40"/>
        <v>57147410</v>
      </c>
      <c r="L70" s="103">
        <f t="shared" si="40"/>
        <v>0</v>
      </c>
      <c r="M70" s="104">
        <f t="shared" si="40"/>
        <v>31284335</v>
      </c>
      <c r="N70" s="103">
        <f t="shared" si="40"/>
        <v>0</v>
      </c>
      <c r="O70" s="104">
        <f t="shared" si="40"/>
        <v>0</v>
      </c>
      <c r="P70" s="103">
        <f>$H70+$J70+$L70+$N70</f>
        <v>68259600</v>
      </c>
      <c r="Q70" s="104">
        <f>$I70+$K70+$M70+$O70</f>
        <v>93645287</v>
      </c>
      <c r="R70" s="58">
        <f>IF($J70=0,0,(($L70-$J70)/$J70)*100)</f>
        <v>-100</v>
      </c>
      <c r="S70" s="59">
        <f>IF($K70=0,0,(($M70-$K70)/$K70)*100)</f>
        <v>-45.2567754164187</v>
      </c>
      <c r="T70" s="58">
        <f>IF($E70=0,0,($P70/$E70)*100)</f>
        <v>17.298998699906484</v>
      </c>
      <c r="U70" s="60">
        <f>IF($E70=0,0,($Q70/$E70)*100)</f>
        <v>23.732481556665576</v>
      </c>
      <c r="V70" s="103">
        <f>V69</f>
        <v>34737000</v>
      </c>
      <c r="W70" s="104">
        <f>W69</f>
        <v>0</v>
      </c>
    </row>
    <row r="71" spans="1:23" ht="12.75" customHeight="1">
      <c r="A71" s="61" t="s">
        <v>84</v>
      </c>
      <c r="B71" s="105">
        <f>B69</f>
        <v>394587000</v>
      </c>
      <c r="C71" s="105">
        <f>C69</f>
        <v>0</v>
      </c>
      <c r="D71" s="105"/>
      <c r="E71" s="105">
        <f>$B71+$C71+$D71</f>
        <v>394587000</v>
      </c>
      <c r="F71" s="106">
        <f aca="true" t="shared" si="41" ref="F71:O71">F69</f>
        <v>394587000</v>
      </c>
      <c r="G71" s="107">
        <f t="shared" si="41"/>
        <v>128921000</v>
      </c>
      <c r="H71" s="106">
        <f t="shared" si="41"/>
        <v>8618600</v>
      </c>
      <c r="I71" s="107">
        <f t="shared" si="41"/>
        <v>5213542</v>
      </c>
      <c r="J71" s="106">
        <f t="shared" si="41"/>
        <v>59641000</v>
      </c>
      <c r="K71" s="107">
        <f t="shared" si="41"/>
        <v>57147410</v>
      </c>
      <c r="L71" s="106">
        <f t="shared" si="41"/>
        <v>0</v>
      </c>
      <c r="M71" s="107">
        <f t="shared" si="41"/>
        <v>31284335</v>
      </c>
      <c r="N71" s="106">
        <f t="shared" si="41"/>
        <v>0</v>
      </c>
      <c r="O71" s="107">
        <f t="shared" si="41"/>
        <v>0</v>
      </c>
      <c r="P71" s="106">
        <f>$H71+$J71+$L71+$N71</f>
        <v>68259600</v>
      </c>
      <c r="Q71" s="107">
        <f>$I71+$K71+$M71+$O71</f>
        <v>93645287</v>
      </c>
      <c r="R71" s="62">
        <f>IF($J71=0,0,(($L71-$J71)/$J71)*100)</f>
        <v>-100</v>
      </c>
      <c r="S71" s="63">
        <f>IF($K71=0,0,(($M71-$K71)/$K71)*100)</f>
        <v>-45.2567754164187</v>
      </c>
      <c r="T71" s="62">
        <f>IF($E71=0,0,($P71/$E71)*100)</f>
        <v>17.298998699906484</v>
      </c>
      <c r="U71" s="66">
        <f>IF($E71=0,0,($Q71/$E71)*100)</f>
        <v>23.732481556665576</v>
      </c>
      <c r="V71" s="106">
        <f>V69</f>
        <v>34737000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4643190000</v>
      </c>
      <c r="C72" s="105">
        <f>SUM(C9:C15,C18:C23,C26:C29,C32,C35:C39,C42:C52,C55:C58,C61:C65,C69)</f>
        <v>41147000</v>
      </c>
      <c r="D72" s="105"/>
      <c r="E72" s="105">
        <f>$B72+$C72+$D72</f>
        <v>4684337000</v>
      </c>
      <c r="F72" s="106">
        <f aca="true" t="shared" si="42" ref="F72:O72">SUM(F9:F15,F18:F23,F26:F29,F32,F35:F39,F42:F52,F55:F58,F61:F65,F69)</f>
        <v>4501220000</v>
      </c>
      <c r="G72" s="107">
        <f t="shared" si="42"/>
        <v>3276803000</v>
      </c>
      <c r="H72" s="106">
        <f t="shared" si="42"/>
        <v>389219600</v>
      </c>
      <c r="I72" s="107">
        <f t="shared" si="42"/>
        <v>68401271</v>
      </c>
      <c r="J72" s="106">
        <f t="shared" si="42"/>
        <v>575830000</v>
      </c>
      <c r="K72" s="107">
        <f t="shared" si="42"/>
        <v>455951067</v>
      </c>
      <c r="L72" s="106">
        <f t="shared" si="42"/>
        <v>701792000</v>
      </c>
      <c r="M72" s="107">
        <f t="shared" si="42"/>
        <v>428018351</v>
      </c>
      <c r="N72" s="106">
        <f t="shared" si="42"/>
        <v>0</v>
      </c>
      <c r="O72" s="107">
        <f t="shared" si="42"/>
        <v>0</v>
      </c>
      <c r="P72" s="106">
        <f>$H72+$J72+$L72+$N72</f>
        <v>1666841600</v>
      </c>
      <c r="Q72" s="107">
        <f>$I72+$K72+$M72+$O72</f>
        <v>952370689</v>
      </c>
      <c r="R72" s="62">
        <f>IF($J72=0,0,(($L72-$J72)/$J72)*100)</f>
        <v>21.874858899327926</v>
      </c>
      <c r="S72" s="63">
        <f>IF($K72=0,0,(($M72-$K72)/$K72)*100)</f>
        <v>-6.12625301740987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44.74038714983361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26.418144892062024</v>
      </c>
      <c r="V72" s="106">
        <f>SUM(V9:V15,V18:V23,V26:V29,V32,V35:V39,V42:V52,V55:V58,V61:V65,V69)</f>
        <v>87774000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637274000</v>
      </c>
      <c r="C87" s="114">
        <v>0</v>
      </c>
      <c r="D87" s="114"/>
      <c r="E87" s="114">
        <f t="shared" si="44"/>
        <v>637274000</v>
      </c>
      <c r="F87" s="114">
        <v>0</v>
      </c>
      <c r="G87" s="114">
        <v>0</v>
      </c>
      <c r="H87" s="114">
        <v>129172000</v>
      </c>
      <c r="I87" s="114"/>
      <c r="J87" s="114"/>
      <c r="K87" s="114"/>
      <c r="L87" s="114"/>
      <c r="M87" s="114"/>
      <c r="N87" s="114"/>
      <c r="O87" s="114"/>
      <c r="P87" s="116">
        <f t="shared" si="45"/>
        <v>129172000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20.269460232176424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2500000</v>
      </c>
      <c r="C89" s="114">
        <v>0</v>
      </c>
      <c r="D89" s="114"/>
      <c r="E89" s="114">
        <f t="shared" si="44"/>
        <v>2500000</v>
      </c>
      <c r="F89" s="114">
        <v>0</v>
      </c>
      <c r="G89" s="114">
        <v>0</v>
      </c>
      <c r="H89" s="114">
        <v>1200000</v>
      </c>
      <c r="I89" s="114"/>
      <c r="J89" s="114"/>
      <c r="K89" s="114"/>
      <c r="L89" s="114"/>
      <c r="M89" s="114"/>
      <c r="N89" s="114"/>
      <c r="O89" s="114"/>
      <c r="P89" s="116">
        <f t="shared" si="45"/>
        <v>1200000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48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176653000</v>
      </c>
      <c r="C91" s="114">
        <v>0</v>
      </c>
      <c r="D91" s="114"/>
      <c r="E91" s="114">
        <f t="shared" si="44"/>
        <v>176653000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1106379000</v>
      </c>
      <c r="C92" s="114">
        <v>0</v>
      </c>
      <c r="D92" s="114"/>
      <c r="E92" s="114">
        <f t="shared" si="44"/>
        <v>1106379000</v>
      </c>
      <c r="F92" s="114">
        <v>0</v>
      </c>
      <c r="G92" s="114">
        <v>0</v>
      </c>
      <c r="H92" s="114">
        <v>327389000</v>
      </c>
      <c r="I92" s="114"/>
      <c r="J92" s="114"/>
      <c r="K92" s="114"/>
      <c r="L92" s="114"/>
      <c r="M92" s="114"/>
      <c r="N92" s="114"/>
      <c r="O92" s="114"/>
      <c r="P92" s="116">
        <f t="shared" si="45"/>
        <v>327389000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29.59103526006911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1" sqref="A1:U1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2165000</v>
      </c>
      <c r="C10" s="93">
        <v>0</v>
      </c>
      <c r="D10" s="93"/>
      <c r="E10" s="93">
        <f aca="true" t="shared" si="0" ref="E10:E16">$B10+$C10+$D10</f>
        <v>2165000</v>
      </c>
      <c r="F10" s="94">
        <v>2165000</v>
      </c>
      <c r="G10" s="95">
        <v>2165000</v>
      </c>
      <c r="H10" s="94">
        <v>429000</v>
      </c>
      <c r="I10" s="95">
        <v>495050</v>
      </c>
      <c r="J10" s="94">
        <v>1053000</v>
      </c>
      <c r="K10" s="95">
        <v>738751</v>
      </c>
      <c r="L10" s="94">
        <v>276000</v>
      </c>
      <c r="M10" s="95">
        <v>476534</v>
      </c>
      <c r="N10" s="94"/>
      <c r="O10" s="95"/>
      <c r="P10" s="94">
        <f aca="true" t="shared" si="1" ref="P10:P16">$H10+$J10+$L10+$N10</f>
        <v>1758000</v>
      </c>
      <c r="Q10" s="95">
        <f aca="true" t="shared" si="2" ref="Q10:Q16">$I10+$K10+$M10+$O10</f>
        <v>1710335</v>
      </c>
      <c r="R10" s="49">
        <f aca="true" t="shared" si="3" ref="R10:R16">IF($J10=0,0,(($L10-$J10)/$J10)*100)</f>
        <v>-73.78917378917379</v>
      </c>
      <c r="S10" s="50">
        <f aca="true" t="shared" si="4" ref="S10:S16">IF($K10=0,0,(($M10-$K10)/$K10)*100)</f>
        <v>-35.49463892434663</v>
      </c>
      <c r="T10" s="49">
        <f aca="true" t="shared" si="5" ref="T10:T15">IF($E10=0,0,($P10/$E10)*100)</f>
        <v>81.20092378752886</v>
      </c>
      <c r="U10" s="51">
        <f aca="true" t="shared" si="6" ref="U10:U15">IF($E10=0,0,($Q10/$E10)*100)</f>
        <v>78.99930715935335</v>
      </c>
      <c r="V10" s="94">
        <v>0</v>
      </c>
      <c r="W10" s="95">
        <v>0</v>
      </c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0</v>
      </c>
      <c r="C13" s="93">
        <v>0</v>
      </c>
      <c r="D13" s="93"/>
      <c r="E13" s="93">
        <f t="shared" si="0"/>
        <v>0</v>
      </c>
      <c r="F13" s="94">
        <v>0</v>
      </c>
      <c r="G13" s="95">
        <v>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0</v>
      </c>
      <c r="C14" s="93">
        <v>0</v>
      </c>
      <c r="D14" s="93"/>
      <c r="E14" s="93">
        <f t="shared" si="0"/>
        <v>0</v>
      </c>
      <c r="F14" s="94">
        <v>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2165000</v>
      </c>
      <c r="C16" s="96">
        <f>SUM(C9:C15)</f>
        <v>0</v>
      </c>
      <c r="D16" s="96"/>
      <c r="E16" s="96">
        <f t="shared" si="0"/>
        <v>2165000</v>
      </c>
      <c r="F16" s="97">
        <f aca="true" t="shared" si="7" ref="F16:O16">SUM(F9:F15)</f>
        <v>2165000</v>
      </c>
      <c r="G16" s="98">
        <f t="shared" si="7"/>
        <v>2165000</v>
      </c>
      <c r="H16" s="97">
        <f t="shared" si="7"/>
        <v>429000</v>
      </c>
      <c r="I16" s="98">
        <f t="shared" si="7"/>
        <v>495050</v>
      </c>
      <c r="J16" s="97">
        <f t="shared" si="7"/>
        <v>1053000</v>
      </c>
      <c r="K16" s="98">
        <f t="shared" si="7"/>
        <v>738751</v>
      </c>
      <c r="L16" s="97">
        <f t="shared" si="7"/>
        <v>276000</v>
      </c>
      <c r="M16" s="98">
        <f t="shared" si="7"/>
        <v>476534</v>
      </c>
      <c r="N16" s="97">
        <f t="shared" si="7"/>
        <v>0</v>
      </c>
      <c r="O16" s="98">
        <f t="shared" si="7"/>
        <v>0</v>
      </c>
      <c r="P16" s="97">
        <f t="shared" si="1"/>
        <v>1758000</v>
      </c>
      <c r="Q16" s="98">
        <f t="shared" si="2"/>
        <v>1710335</v>
      </c>
      <c r="R16" s="53">
        <f t="shared" si="3"/>
        <v>-73.78917378917379</v>
      </c>
      <c r="S16" s="54">
        <f t="shared" si="4"/>
        <v>-35.49463892434663</v>
      </c>
      <c r="T16" s="53">
        <f>IF((SUM($E9:$E13)+$E15)=0,0,(P16/(SUM($E9:$E13)+$E15)*100))</f>
        <v>81.20092378752886</v>
      </c>
      <c r="U16" s="55">
        <f>IF((SUM($E9:$E13)+$E15)=0,0,(Q16/(SUM($E9:$E13)+$E15)*100))</f>
        <v>78.99930715935335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1750000</v>
      </c>
      <c r="C18" s="93">
        <v>0</v>
      </c>
      <c r="D18" s="93"/>
      <c r="E18" s="93">
        <f aca="true" t="shared" si="8" ref="E18:E24">$B18+$C18+$D18</f>
        <v>1750000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43</v>
      </c>
      <c r="B19" s="93">
        <v>1750000</v>
      </c>
      <c r="C19" s="93">
        <v>0</v>
      </c>
      <c r="D19" s="93"/>
      <c r="E19" s="93">
        <f t="shared" si="8"/>
        <v>1750000</v>
      </c>
      <c r="F19" s="94">
        <v>1750000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8"/>
        <v>0</v>
      </c>
      <c r="F20" s="94">
        <v>0</v>
      </c>
      <c r="G20" s="95">
        <v>0</v>
      </c>
      <c r="H20" s="94"/>
      <c r="I20" s="95"/>
      <c r="J20" s="94"/>
      <c r="K20" s="95"/>
      <c r="L20" s="94"/>
      <c r="M20" s="95"/>
      <c r="N20" s="94"/>
      <c r="O20" s="95"/>
      <c r="P20" s="94">
        <f t="shared" si="9"/>
        <v>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7881000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3500000</v>
      </c>
      <c r="C24" s="96">
        <f>SUM(C18:C23)</f>
        <v>0</v>
      </c>
      <c r="D24" s="96"/>
      <c r="E24" s="96">
        <f t="shared" si="8"/>
        <v>3500000</v>
      </c>
      <c r="F24" s="97">
        <f aca="true" t="shared" si="15" ref="F24:O24">SUM(F18:F23)</f>
        <v>1750000</v>
      </c>
      <c r="G24" s="98">
        <f t="shared" si="15"/>
        <v>0</v>
      </c>
      <c r="H24" s="97">
        <f t="shared" si="15"/>
        <v>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0</v>
      </c>
      <c r="U24" s="55">
        <f>IF(($E24-$E19-$E23)=0,0,($Q24/($E24-$E19-$E23))*100)</f>
        <v>0</v>
      </c>
      <c r="V24" s="97">
        <f>SUM(V18:V23)</f>
        <v>7881000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IF($J28=0,0,(($L28-$J28)/$J28)*100)</f>
        <v>0</v>
      </c>
      <c r="S28" s="50">
        <f>IF($K28=0,0,(($M28-$K28)/$K28)*100)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IF($J29=0,0,(($L29-$J29)/$J29)*100)</f>
        <v>0</v>
      </c>
      <c r="S29" s="50">
        <f>IF($K29=0,0,(($M29-$K29)/$K29)*100)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0</v>
      </c>
      <c r="C30" s="96">
        <f>SUM(C26:C29)</f>
        <v>0</v>
      </c>
      <c r="D30" s="96"/>
      <c r="E30" s="96">
        <f>$B30+$C30+$D30</f>
        <v>0</v>
      </c>
      <c r="F30" s="97">
        <f aca="true" t="shared" si="16" ref="F30:O30">SUM(F26:F29)</f>
        <v>0</v>
      </c>
      <c r="G30" s="98">
        <f t="shared" si="16"/>
        <v>0</v>
      </c>
      <c r="H30" s="97">
        <f t="shared" si="16"/>
        <v>0</v>
      </c>
      <c r="I30" s="98">
        <f t="shared" si="16"/>
        <v>0</v>
      </c>
      <c r="J30" s="97">
        <f t="shared" si="16"/>
        <v>0</v>
      </c>
      <c r="K30" s="98">
        <f t="shared" si="16"/>
        <v>0</v>
      </c>
      <c r="L30" s="97">
        <f t="shared" si="16"/>
        <v>0</v>
      </c>
      <c r="M30" s="98">
        <f t="shared" si="16"/>
        <v>0</v>
      </c>
      <c r="N30" s="97">
        <f t="shared" si="16"/>
        <v>0</v>
      </c>
      <c r="O30" s="98">
        <f t="shared" si="16"/>
        <v>0</v>
      </c>
      <c r="P30" s="97">
        <f>$H30+$J30+$L30+$N30</f>
        <v>0</v>
      </c>
      <c r="Q30" s="98">
        <f>$I30+$K30+$M30+$O30</f>
        <v>0</v>
      </c>
      <c r="R30" s="53">
        <f>IF($J30=0,0,(($L30-$J30)/$J30)*100)</f>
        <v>0</v>
      </c>
      <c r="S30" s="54">
        <f>IF($K30=0,0,(($M30-$K30)/$K30)*100)</f>
        <v>0</v>
      </c>
      <c r="T30" s="53">
        <f>IF($E30=0,0,($P30/$E30)*100)</f>
        <v>0</v>
      </c>
      <c r="U30" s="55">
        <f>IF($E30=0,0,($Q30/$E30)*100)</f>
        <v>0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1000000</v>
      </c>
      <c r="C32" s="93">
        <v>0</v>
      </c>
      <c r="D32" s="93"/>
      <c r="E32" s="93">
        <f>$B32+$C32+$D32</f>
        <v>1000000</v>
      </c>
      <c r="F32" s="94">
        <v>1000000</v>
      </c>
      <c r="G32" s="95">
        <v>1000000</v>
      </c>
      <c r="H32" s="94"/>
      <c r="I32" s="95">
        <v>28997</v>
      </c>
      <c r="J32" s="94"/>
      <c r="K32" s="95">
        <v>95609</v>
      </c>
      <c r="L32" s="94"/>
      <c r="M32" s="95">
        <v>150632</v>
      </c>
      <c r="N32" s="94"/>
      <c r="O32" s="95"/>
      <c r="P32" s="94">
        <f>$H32+$J32+$L32+$N32</f>
        <v>0</v>
      </c>
      <c r="Q32" s="95">
        <f>$I32+$K32+$M32+$O32</f>
        <v>275238</v>
      </c>
      <c r="R32" s="49">
        <f>IF($J32=0,0,(($L32-$J32)/$J32)*100)</f>
        <v>0</v>
      </c>
      <c r="S32" s="50">
        <f>IF($K32=0,0,(($M32-$K32)/$K32)*100)</f>
        <v>57.55002144149609</v>
      </c>
      <c r="T32" s="49">
        <f>IF($E32=0,0,($P32/$E32)*100)</f>
        <v>0</v>
      </c>
      <c r="U32" s="51">
        <f>IF($E32=0,0,($Q32/$E32)*100)</f>
        <v>27.523799999999998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1000000</v>
      </c>
      <c r="C33" s="96">
        <f>C32</f>
        <v>0</v>
      </c>
      <c r="D33" s="96"/>
      <c r="E33" s="96">
        <f>$B33+$C33+$D33</f>
        <v>1000000</v>
      </c>
      <c r="F33" s="97">
        <f aca="true" t="shared" si="17" ref="F33:O33">F32</f>
        <v>1000000</v>
      </c>
      <c r="G33" s="98">
        <f t="shared" si="17"/>
        <v>1000000</v>
      </c>
      <c r="H33" s="97">
        <f t="shared" si="17"/>
        <v>0</v>
      </c>
      <c r="I33" s="98">
        <f t="shared" si="17"/>
        <v>28997</v>
      </c>
      <c r="J33" s="97">
        <f t="shared" si="17"/>
        <v>0</v>
      </c>
      <c r="K33" s="98">
        <f t="shared" si="17"/>
        <v>95609</v>
      </c>
      <c r="L33" s="97">
        <f t="shared" si="17"/>
        <v>0</v>
      </c>
      <c r="M33" s="98">
        <f t="shared" si="17"/>
        <v>150632</v>
      </c>
      <c r="N33" s="97">
        <f t="shared" si="17"/>
        <v>0</v>
      </c>
      <c r="O33" s="98">
        <f t="shared" si="17"/>
        <v>0</v>
      </c>
      <c r="P33" s="97">
        <f>$H33+$J33+$L33+$N33</f>
        <v>0</v>
      </c>
      <c r="Q33" s="98">
        <f>$I33+$K33+$M33+$O33</f>
        <v>275238</v>
      </c>
      <c r="R33" s="53">
        <f>IF($J33=0,0,(($L33-$J33)/$J33)*100)</f>
        <v>0</v>
      </c>
      <c r="S33" s="54">
        <f>IF($K33=0,0,(($M33-$K33)/$K33)*100)</f>
        <v>57.55002144149609</v>
      </c>
      <c r="T33" s="53">
        <f>IF($E33=0,0,($P33/$E33)*100)</f>
        <v>0</v>
      </c>
      <c r="U33" s="55">
        <f>IF($E33=0,0,($Q33/$E33)*100)</f>
        <v>27.523799999999998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15600000</v>
      </c>
      <c r="C35" s="93">
        <v>0</v>
      </c>
      <c r="D35" s="93"/>
      <c r="E35" s="93">
        <f aca="true" t="shared" si="18" ref="E35:E40">$B35+$C35+$D35</f>
        <v>15600000</v>
      </c>
      <c r="F35" s="94">
        <v>15600000</v>
      </c>
      <c r="G35" s="95">
        <v>15600000</v>
      </c>
      <c r="H35" s="94">
        <v>3278000</v>
      </c>
      <c r="I35" s="95"/>
      <c r="J35" s="94">
        <v>2419000</v>
      </c>
      <c r="K35" s="95"/>
      <c r="L35" s="94"/>
      <c r="M35" s="95"/>
      <c r="N35" s="94"/>
      <c r="O35" s="95"/>
      <c r="P35" s="94">
        <f aca="true" t="shared" si="19" ref="P35:P40">$H35+$J35+$L35+$N35</f>
        <v>5697000</v>
      </c>
      <c r="Q35" s="95">
        <f aca="true" t="shared" si="20" ref="Q35:Q40">$I35+$K35+$M35+$O35</f>
        <v>0</v>
      </c>
      <c r="R35" s="49">
        <f aca="true" t="shared" si="21" ref="R35:R40">IF($J35=0,0,(($L35-$J35)/$J35)*100)</f>
        <v>-100</v>
      </c>
      <c r="S35" s="50">
        <f aca="true" t="shared" si="22" ref="S35:S40">IF($K35=0,0,(($M35-$K35)/$K35)*100)</f>
        <v>0</v>
      </c>
      <c r="T35" s="49">
        <f>IF($E35=0,0,($P35/$E35)*100)</f>
        <v>36.519230769230774</v>
      </c>
      <c r="U35" s="51">
        <f>IF($E35=0,0,($Q35/$E35)*100)</f>
        <v>0</v>
      </c>
      <c r="V35" s="94">
        <v>0</v>
      </c>
      <c r="W35" s="95">
        <v>0</v>
      </c>
    </row>
    <row r="36" spans="1:23" ht="12.75" customHeight="1">
      <c r="A36" s="48" t="s">
        <v>57</v>
      </c>
      <c r="B36" s="93">
        <v>7354000</v>
      </c>
      <c r="C36" s="93">
        <v>0</v>
      </c>
      <c r="D36" s="93"/>
      <c r="E36" s="93">
        <f t="shared" si="18"/>
        <v>7354000</v>
      </c>
      <c r="F36" s="94">
        <v>7354000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8"/>
        <v>0</v>
      </c>
      <c r="F38" s="94">
        <v>0</v>
      </c>
      <c r="G38" s="95">
        <v>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22954000</v>
      </c>
      <c r="C40" s="96">
        <f>SUM(C35:C39)</f>
        <v>0</v>
      </c>
      <c r="D40" s="96"/>
      <c r="E40" s="96">
        <f t="shared" si="18"/>
        <v>22954000</v>
      </c>
      <c r="F40" s="97">
        <f aca="true" t="shared" si="23" ref="F40:O40">SUM(F35:F39)</f>
        <v>22954000</v>
      </c>
      <c r="G40" s="98">
        <f t="shared" si="23"/>
        <v>15600000</v>
      </c>
      <c r="H40" s="97">
        <f t="shared" si="23"/>
        <v>3278000</v>
      </c>
      <c r="I40" s="98">
        <f t="shared" si="23"/>
        <v>0</v>
      </c>
      <c r="J40" s="97">
        <f t="shared" si="23"/>
        <v>2419000</v>
      </c>
      <c r="K40" s="98">
        <f t="shared" si="23"/>
        <v>0</v>
      </c>
      <c r="L40" s="97">
        <f t="shared" si="23"/>
        <v>0</v>
      </c>
      <c r="M40" s="98">
        <f t="shared" si="23"/>
        <v>0</v>
      </c>
      <c r="N40" s="97">
        <f t="shared" si="23"/>
        <v>0</v>
      </c>
      <c r="O40" s="98">
        <f t="shared" si="23"/>
        <v>0</v>
      </c>
      <c r="P40" s="97">
        <f t="shared" si="19"/>
        <v>5697000</v>
      </c>
      <c r="Q40" s="98">
        <f t="shared" si="20"/>
        <v>0</v>
      </c>
      <c r="R40" s="53">
        <f t="shared" si="21"/>
        <v>-100</v>
      </c>
      <c r="S40" s="54">
        <f t="shared" si="22"/>
        <v>0</v>
      </c>
      <c r="T40" s="53">
        <f>IF((+$E35+$E38)=0,0,(P40/(+$E35+$E38))*100)</f>
        <v>36.519230769230774</v>
      </c>
      <c r="U40" s="55">
        <f>IF((+$E35+$E38)=0,0,(Q40/(+$E35+$E38))*100)</f>
        <v>0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4"/>
        <v>0</v>
      </c>
      <c r="F44" s="94">
        <v>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35000000</v>
      </c>
      <c r="C51" s="93">
        <v>0</v>
      </c>
      <c r="D51" s="93"/>
      <c r="E51" s="93">
        <f t="shared" si="24"/>
        <v>35000000</v>
      </c>
      <c r="F51" s="94">
        <v>35000000</v>
      </c>
      <c r="G51" s="95">
        <v>35000000</v>
      </c>
      <c r="H51" s="94"/>
      <c r="I51" s="95"/>
      <c r="J51" s="94">
        <v>5511000</v>
      </c>
      <c r="K51" s="95"/>
      <c r="L51" s="94">
        <v>3392000</v>
      </c>
      <c r="M51" s="95"/>
      <c r="N51" s="94"/>
      <c r="O51" s="95"/>
      <c r="P51" s="94">
        <f t="shared" si="25"/>
        <v>8903000</v>
      </c>
      <c r="Q51" s="95">
        <f t="shared" si="26"/>
        <v>0</v>
      </c>
      <c r="R51" s="49">
        <f t="shared" si="27"/>
        <v>-38.45037198330611</v>
      </c>
      <c r="S51" s="50">
        <f t="shared" si="28"/>
        <v>0</v>
      </c>
      <c r="T51" s="49">
        <f t="shared" si="29"/>
        <v>25.43714285714286</v>
      </c>
      <c r="U51" s="51">
        <f t="shared" si="30"/>
        <v>0</v>
      </c>
      <c r="V51" s="94">
        <v>34908000</v>
      </c>
      <c r="W51" s="95">
        <v>0</v>
      </c>
    </row>
    <row r="52" spans="1:23" ht="12.75" customHeight="1">
      <c r="A52" s="48" t="s">
        <v>72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35000000</v>
      </c>
      <c r="C53" s="96">
        <f>SUM(C42:C52)</f>
        <v>0</v>
      </c>
      <c r="D53" s="96"/>
      <c r="E53" s="96">
        <f t="shared" si="24"/>
        <v>35000000</v>
      </c>
      <c r="F53" s="97">
        <f aca="true" t="shared" si="31" ref="F53:O53">SUM(F42:F52)</f>
        <v>35000000</v>
      </c>
      <c r="G53" s="98">
        <f t="shared" si="31"/>
        <v>35000000</v>
      </c>
      <c r="H53" s="97">
        <f t="shared" si="31"/>
        <v>0</v>
      </c>
      <c r="I53" s="98">
        <f t="shared" si="31"/>
        <v>0</v>
      </c>
      <c r="J53" s="97">
        <f t="shared" si="31"/>
        <v>5511000</v>
      </c>
      <c r="K53" s="98">
        <f t="shared" si="31"/>
        <v>0</v>
      </c>
      <c r="L53" s="97">
        <f t="shared" si="31"/>
        <v>3392000</v>
      </c>
      <c r="M53" s="98">
        <f t="shared" si="31"/>
        <v>0</v>
      </c>
      <c r="N53" s="97">
        <f t="shared" si="31"/>
        <v>0</v>
      </c>
      <c r="O53" s="98">
        <f t="shared" si="31"/>
        <v>0</v>
      </c>
      <c r="P53" s="97">
        <f t="shared" si="25"/>
        <v>8903000</v>
      </c>
      <c r="Q53" s="98">
        <f t="shared" si="26"/>
        <v>0</v>
      </c>
      <c r="R53" s="53">
        <f t="shared" si="27"/>
        <v>-38.45037198330611</v>
      </c>
      <c r="S53" s="54">
        <f t="shared" si="28"/>
        <v>0</v>
      </c>
      <c r="T53" s="53">
        <f>IF((+$E43+$E45+$E47+$E48+$E51)=0,0,(P53/(+$E43+$E45+$E47+$E48+$E51))*100)</f>
        <v>25.43714285714286</v>
      </c>
      <c r="U53" s="55">
        <f>IF((+$E43+$E45+$E47+$E48+$E51)=0,0,(Q53/(+$E43+$E45+$E47+$E48+$E51))*100)</f>
        <v>0</v>
      </c>
      <c r="V53" s="97">
        <f>SUM(V42:V52)</f>
        <v>34908000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64619000</v>
      </c>
      <c r="C67" s="105">
        <f>SUM(C9:C15,C18:C23,C26:C29,C32,C35:C39,C42:C52,C55:C58,C61:C65)</f>
        <v>0</v>
      </c>
      <c r="D67" s="105"/>
      <c r="E67" s="105">
        <f t="shared" si="33"/>
        <v>64619000</v>
      </c>
      <c r="F67" s="106">
        <f aca="true" t="shared" si="39" ref="F67:O67">SUM(F9:F15,F18:F23,F26:F29,F32,F35:F39,F42:F52,F55:F58,F61:F65)</f>
        <v>62869000</v>
      </c>
      <c r="G67" s="107">
        <f t="shared" si="39"/>
        <v>53765000</v>
      </c>
      <c r="H67" s="106">
        <f t="shared" si="39"/>
        <v>3707000</v>
      </c>
      <c r="I67" s="107">
        <f t="shared" si="39"/>
        <v>524047</v>
      </c>
      <c r="J67" s="106">
        <f t="shared" si="39"/>
        <v>8983000</v>
      </c>
      <c r="K67" s="107">
        <f t="shared" si="39"/>
        <v>834360</v>
      </c>
      <c r="L67" s="106">
        <f t="shared" si="39"/>
        <v>3668000</v>
      </c>
      <c r="M67" s="107">
        <f t="shared" si="39"/>
        <v>627166</v>
      </c>
      <c r="N67" s="106">
        <f t="shared" si="39"/>
        <v>0</v>
      </c>
      <c r="O67" s="107">
        <f t="shared" si="39"/>
        <v>0</v>
      </c>
      <c r="P67" s="106">
        <f t="shared" si="34"/>
        <v>16358000</v>
      </c>
      <c r="Q67" s="107">
        <f t="shared" si="35"/>
        <v>1985573</v>
      </c>
      <c r="R67" s="62">
        <f t="shared" si="36"/>
        <v>-59.16731604141155</v>
      </c>
      <c r="S67" s="63">
        <f t="shared" si="37"/>
        <v>-24.832686130686994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29.465910114383497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3.5766423489147074</v>
      </c>
      <c r="V67" s="106">
        <f>SUM(V9:V15,V18:V23,V26:V29,V32,V35:V39,V42:V52,V55:V58,V61:V65)</f>
        <v>42789000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66275000</v>
      </c>
      <c r="C69" s="93">
        <v>0</v>
      </c>
      <c r="D69" s="93"/>
      <c r="E69" s="93">
        <f>$B69+$C69+$D69</f>
        <v>66275000</v>
      </c>
      <c r="F69" s="94">
        <v>66275000</v>
      </c>
      <c r="G69" s="95">
        <v>21391000</v>
      </c>
      <c r="H69" s="94">
        <v>3761000</v>
      </c>
      <c r="I69" s="95"/>
      <c r="J69" s="94">
        <v>6394000</v>
      </c>
      <c r="K69" s="95"/>
      <c r="L69" s="94"/>
      <c r="M69" s="95"/>
      <c r="N69" s="94"/>
      <c r="O69" s="95"/>
      <c r="P69" s="94">
        <f>$H69+$J69+$L69+$N69</f>
        <v>10155000</v>
      </c>
      <c r="Q69" s="95">
        <f>$I69+$K69+$M69+$O69</f>
        <v>0</v>
      </c>
      <c r="R69" s="49">
        <f>IF($J69=0,0,(($L69-$J69)/$J69)*100)</f>
        <v>-100</v>
      </c>
      <c r="S69" s="50">
        <f>IF($K69=0,0,(($M69-$K69)/$K69)*100)</f>
        <v>0</v>
      </c>
      <c r="T69" s="49">
        <f>IF($E69=0,0,($P69/$E69)*100)</f>
        <v>15.322519803847603</v>
      </c>
      <c r="U69" s="51">
        <f>IF($E69=0,0,($Q69/$E69)*100)</f>
        <v>0</v>
      </c>
      <c r="V69" s="94">
        <v>0</v>
      </c>
      <c r="W69" s="95">
        <v>0</v>
      </c>
    </row>
    <row r="70" spans="1:23" ht="12.75" customHeight="1">
      <c r="A70" s="57" t="s">
        <v>40</v>
      </c>
      <c r="B70" s="102">
        <f>B69</f>
        <v>66275000</v>
      </c>
      <c r="C70" s="102">
        <f>C69</f>
        <v>0</v>
      </c>
      <c r="D70" s="102"/>
      <c r="E70" s="102">
        <f>$B70+$C70+$D70</f>
        <v>66275000</v>
      </c>
      <c r="F70" s="103">
        <f aca="true" t="shared" si="40" ref="F70:O70">F69</f>
        <v>66275000</v>
      </c>
      <c r="G70" s="104">
        <f t="shared" si="40"/>
        <v>21391000</v>
      </c>
      <c r="H70" s="103">
        <f t="shared" si="40"/>
        <v>3761000</v>
      </c>
      <c r="I70" s="104">
        <f t="shared" si="40"/>
        <v>0</v>
      </c>
      <c r="J70" s="103">
        <f t="shared" si="40"/>
        <v>6394000</v>
      </c>
      <c r="K70" s="104">
        <f t="shared" si="40"/>
        <v>0</v>
      </c>
      <c r="L70" s="103">
        <f t="shared" si="40"/>
        <v>0</v>
      </c>
      <c r="M70" s="104">
        <f t="shared" si="40"/>
        <v>0</v>
      </c>
      <c r="N70" s="103">
        <f t="shared" si="40"/>
        <v>0</v>
      </c>
      <c r="O70" s="104">
        <f t="shared" si="40"/>
        <v>0</v>
      </c>
      <c r="P70" s="103">
        <f>$H70+$J70+$L70+$N70</f>
        <v>10155000</v>
      </c>
      <c r="Q70" s="104">
        <f>$I70+$K70+$M70+$O70</f>
        <v>0</v>
      </c>
      <c r="R70" s="58">
        <f>IF($J70=0,0,(($L70-$J70)/$J70)*100)</f>
        <v>-100</v>
      </c>
      <c r="S70" s="59">
        <f>IF($K70=0,0,(($M70-$K70)/$K70)*100)</f>
        <v>0</v>
      </c>
      <c r="T70" s="58">
        <f>IF($E70=0,0,($P70/$E70)*100)</f>
        <v>15.322519803847603</v>
      </c>
      <c r="U70" s="60">
        <f>IF($E70=0,0,($Q70/$E70)*100)</f>
        <v>0</v>
      </c>
      <c r="V70" s="103">
        <f>V69</f>
        <v>0</v>
      </c>
      <c r="W70" s="104">
        <f>W69</f>
        <v>0</v>
      </c>
    </row>
    <row r="71" spans="1:23" ht="12.75" customHeight="1">
      <c r="A71" s="61" t="s">
        <v>84</v>
      </c>
      <c r="B71" s="105">
        <f>B69</f>
        <v>66275000</v>
      </c>
      <c r="C71" s="105">
        <f>C69</f>
        <v>0</v>
      </c>
      <c r="D71" s="105"/>
      <c r="E71" s="105">
        <f>$B71+$C71+$D71</f>
        <v>66275000</v>
      </c>
      <c r="F71" s="106">
        <f aca="true" t="shared" si="41" ref="F71:O71">F69</f>
        <v>66275000</v>
      </c>
      <c r="G71" s="107">
        <f t="shared" si="41"/>
        <v>21391000</v>
      </c>
      <c r="H71" s="106">
        <f t="shared" si="41"/>
        <v>3761000</v>
      </c>
      <c r="I71" s="107">
        <f t="shared" si="41"/>
        <v>0</v>
      </c>
      <c r="J71" s="106">
        <f t="shared" si="41"/>
        <v>6394000</v>
      </c>
      <c r="K71" s="107">
        <f t="shared" si="41"/>
        <v>0</v>
      </c>
      <c r="L71" s="106">
        <f t="shared" si="41"/>
        <v>0</v>
      </c>
      <c r="M71" s="107">
        <f t="shared" si="41"/>
        <v>0</v>
      </c>
      <c r="N71" s="106">
        <f t="shared" si="41"/>
        <v>0</v>
      </c>
      <c r="O71" s="107">
        <f t="shared" si="41"/>
        <v>0</v>
      </c>
      <c r="P71" s="106">
        <f>$H71+$J71+$L71+$N71</f>
        <v>10155000</v>
      </c>
      <c r="Q71" s="107">
        <f>$I71+$K71+$M71+$O71</f>
        <v>0</v>
      </c>
      <c r="R71" s="62">
        <f>IF($J71=0,0,(($L71-$J71)/$J71)*100)</f>
        <v>-100</v>
      </c>
      <c r="S71" s="63">
        <f>IF($K71=0,0,(($M71-$K71)/$K71)*100)</f>
        <v>0</v>
      </c>
      <c r="T71" s="62">
        <f>IF($E71=0,0,($P71/$E71)*100)</f>
        <v>15.322519803847603</v>
      </c>
      <c r="U71" s="66">
        <f>IF($E71=0,0,($Q71/$E71)*100)</f>
        <v>0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130894000</v>
      </c>
      <c r="C72" s="105">
        <f>SUM(C9:C15,C18:C23,C26:C29,C32,C35:C39,C42:C52,C55:C58,C61:C65,C69)</f>
        <v>0</v>
      </c>
      <c r="D72" s="105"/>
      <c r="E72" s="105">
        <f>$B72+$C72+$D72</f>
        <v>130894000</v>
      </c>
      <c r="F72" s="106">
        <f aca="true" t="shared" si="42" ref="F72:O72">SUM(F9:F15,F18:F23,F26:F29,F32,F35:F39,F42:F52,F55:F58,F61:F65,F69)</f>
        <v>129144000</v>
      </c>
      <c r="G72" s="107">
        <f t="shared" si="42"/>
        <v>75156000</v>
      </c>
      <c r="H72" s="106">
        <f t="shared" si="42"/>
        <v>7468000</v>
      </c>
      <c r="I72" s="107">
        <f t="shared" si="42"/>
        <v>524047</v>
      </c>
      <c r="J72" s="106">
        <f t="shared" si="42"/>
        <v>15377000</v>
      </c>
      <c r="K72" s="107">
        <f t="shared" si="42"/>
        <v>834360</v>
      </c>
      <c r="L72" s="106">
        <f t="shared" si="42"/>
        <v>3668000</v>
      </c>
      <c r="M72" s="107">
        <f t="shared" si="42"/>
        <v>627166</v>
      </c>
      <c r="N72" s="106">
        <f t="shared" si="42"/>
        <v>0</v>
      </c>
      <c r="O72" s="107">
        <f t="shared" si="42"/>
        <v>0</v>
      </c>
      <c r="P72" s="106">
        <f>$H72+$J72+$L72+$N72</f>
        <v>26513000</v>
      </c>
      <c r="Q72" s="107">
        <f>$I72+$K72+$M72+$O72</f>
        <v>1985573</v>
      </c>
      <c r="R72" s="62">
        <f>IF($J72=0,0,(($L72-$J72)/$J72)*100)</f>
        <v>-76.14619236522078</v>
      </c>
      <c r="S72" s="63">
        <f>IF($K72=0,0,(($M72-$K72)/$K72)*100)</f>
        <v>-24.832686130686994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21.769439198620578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1.630325149848099</v>
      </c>
      <c r="V72" s="106">
        <f>SUM(V9:V15,V18:V23,V26:V29,V32,V35:V39,V42:V52,V55:V58,V61:V65,V69)</f>
        <v>42789000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19200000</v>
      </c>
      <c r="C91" s="114">
        <v>0</v>
      </c>
      <c r="D91" s="114"/>
      <c r="E91" s="114">
        <f t="shared" si="44"/>
        <v>19200000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13750000</v>
      </c>
      <c r="C92" s="114">
        <v>0</v>
      </c>
      <c r="D92" s="114"/>
      <c r="E92" s="114">
        <f t="shared" si="44"/>
        <v>13750000</v>
      </c>
      <c r="F92" s="114">
        <v>0</v>
      </c>
      <c r="G92" s="114">
        <v>0</v>
      </c>
      <c r="H92" s="114">
        <v>9959000</v>
      </c>
      <c r="I92" s="114"/>
      <c r="J92" s="114"/>
      <c r="K92" s="114"/>
      <c r="L92" s="114"/>
      <c r="M92" s="114"/>
      <c r="N92" s="114"/>
      <c r="O92" s="114"/>
      <c r="P92" s="116">
        <f t="shared" si="45"/>
        <v>9959000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72.42909090909092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1" sqref="A1:U1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2500000</v>
      </c>
      <c r="C10" s="93">
        <v>0</v>
      </c>
      <c r="D10" s="93"/>
      <c r="E10" s="93">
        <f aca="true" t="shared" si="0" ref="E10:E16">$B10+$C10+$D10</f>
        <v>2500000</v>
      </c>
      <c r="F10" s="94">
        <v>2500000</v>
      </c>
      <c r="G10" s="95">
        <v>2500000</v>
      </c>
      <c r="H10" s="94">
        <v>559000</v>
      </c>
      <c r="I10" s="95"/>
      <c r="J10" s="94">
        <v>559000</v>
      </c>
      <c r="K10" s="95">
        <v>520900</v>
      </c>
      <c r="L10" s="94">
        <v>558000</v>
      </c>
      <c r="M10" s="95">
        <v>348918</v>
      </c>
      <c r="N10" s="94"/>
      <c r="O10" s="95"/>
      <c r="P10" s="94">
        <f aca="true" t="shared" si="1" ref="P10:P16">$H10+$J10+$L10+$N10</f>
        <v>1676000</v>
      </c>
      <c r="Q10" s="95">
        <f aca="true" t="shared" si="2" ref="Q10:Q16">$I10+$K10+$M10+$O10</f>
        <v>869818</v>
      </c>
      <c r="R10" s="49">
        <f aca="true" t="shared" si="3" ref="R10:R16">IF($J10=0,0,(($L10-$J10)/$J10)*100)</f>
        <v>-0.17889087656529518</v>
      </c>
      <c r="S10" s="50">
        <f aca="true" t="shared" si="4" ref="S10:S16">IF($K10=0,0,(($M10-$K10)/$K10)*100)</f>
        <v>-33.016317911307354</v>
      </c>
      <c r="T10" s="49">
        <f aca="true" t="shared" si="5" ref="T10:T15">IF($E10=0,0,($P10/$E10)*100)</f>
        <v>67.04</v>
      </c>
      <c r="U10" s="51">
        <f aca="true" t="shared" si="6" ref="U10:U15">IF($E10=0,0,($Q10/$E10)*100)</f>
        <v>34.79272</v>
      </c>
      <c r="V10" s="94">
        <v>0</v>
      </c>
      <c r="W10" s="95">
        <v>0</v>
      </c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0</v>
      </c>
      <c r="C13" s="93">
        <v>0</v>
      </c>
      <c r="D13" s="93"/>
      <c r="E13" s="93">
        <f t="shared" si="0"/>
        <v>0</v>
      </c>
      <c r="F13" s="94">
        <v>0</v>
      </c>
      <c r="G13" s="95">
        <v>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0</v>
      </c>
      <c r="C14" s="93">
        <v>0</v>
      </c>
      <c r="D14" s="93"/>
      <c r="E14" s="93">
        <f t="shared" si="0"/>
        <v>0</v>
      </c>
      <c r="F14" s="94">
        <v>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2500000</v>
      </c>
      <c r="C16" s="96">
        <f>SUM(C9:C15)</f>
        <v>0</v>
      </c>
      <c r="D16" s="96"/>
      <c r="E16" s="96">
        <f t="shared" si="0"/>
        <v>2500000</v>
      </c>
      <c r="F16" s="97">
        <f aca="true" t="shared" si="7" ref="F16:O16">SUM(F9:F15)</f>
        <v>2500000</v>
      </c>
      <c r="G16" s="98">
        <f t="shared" si="7"/>
        <v>2500000</v>
      </c>
      <c r="H16" s="97">
        <f t="shared" si="7"/>
        <v>559000</v>
      </c>
      <c r="I16" s="98">
        <f t="shared" si="7"/>
        <v>0</v>
      </c>
      <c r="J16" s="97">
        <f t="shared" si="7"/>
        <v>559000</v>
      </c>
      <c r="K16" s="98">
        <f t="shared" si="7"/>
        <v>520900</v>
      </c>
      <c r="L16" s="97">
        <f t="shared" si="7"/>
        <v>558000</v>
      </c>
      <c r="M16" s="98">
        <f t="shared" si="7"/>
        <v>348918</v>
      </c>
      <c r="N16" s="97">
        <f t="shared" si="7"/>
        <v>0</v>
      </c>
      <c r="O16" s="98">
        <f t="shared" si="7"/>
        <v>0</v>
      </c>
      <c r="P16" s="97">
        <f t="shared" si="1"/>
        <v>1676000</v>
      </c>
      <c r="Q16" s="98">
        <f t="shared" si="2"/>
        <v>869818</v>
      </c>
      <c r="R16" s="53">
        <f t="shared" si="3"/>
        <v>-0.17889087656529518</v>
      </c>
      <c r="S16" s="54">
        <f t="shared" si="4"/>
        <v>-33.016317911307354</v>
      </c>
      <c r="T16" s="53">
        <f>IF((SUM($E9:$E13)+$E15)=0,0,(P16/(SUM($E9:$E13)+$E15)*100))</f>
        <v>67.04</v>
      </c>
      <c r="U16" s="55">
        <f>IF((SUM($E9:$E13)+$E15)=0,0,(Q16/(SUM($E9:$E13)+$E15)*100))</f>
        <v>34.79272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900000</v>
      </c>
      <c r="C18" s="93">
        <v>0</v>
      </c>
      <c r="D18" s="93"/>
      <c r="E18" s="93">
        <f aca="true" t="shared" si="8" ref="E18:E24">$B18+$C18+$D18</f>
        <v>900000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43</v>
      </c>
      <c r="B19" s="93">
        <v>900000</v>
      </c>
      <c r="C19" s="93">
        <v>0</v>
      </c>
      <c r="D19" s="93"/>
      <c r="E19" s="93">
        <f t="shared" si="8"/>
        <v>900000</v>
      </c>
      <c r="F19" s="94">
        <v>900000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8"/>
        <v>0</v>
      </c>
      <c r="F20" s="94">
        <v>0</v>
      </c>
      <c r="G20" s="95">
        <v>0</v>
      </c>
      <c r="H20" s="94"/>
      <c r="I20" s="95"/>
      <c r="J20" s="94"/>
      <c r="K20" s="95"/>
      <c r="L20" s="94"/>
      <c r="M20" s="95"/>
      <c r="N20" s="94"/>
      <c r="O20" s="95"/>
      <c r="P20" s="94">
        <f t="shared" si="9"/>
        <v>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1800000</v>
      </c>
      <c r="C24" s="96">
        <f>SUM(C18:C23)</f>
        <v>0</v>
      </c>
      <c r="D24" s="96"/>
      <c r="E24" s="96">
        <f t="shared" si="8"/>
        <v>1800000</v>
      </c>
      <c r="F24" s="97">
        <f aca="true" t="shared" si="15" ref="F24:O24">SUM(F18:F23)</f>
        <v>900000</v>
      </c>
      <c r="G24" s="98">
        <f t="shared" si="15"/>
        <v>0</v>
      </c>
      <c r="H24" s="97">
        <f t="shared" si="15"/>
        <v>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0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IF($J28=0,0,(($L28-$J28)/$J28)*100)</f>
        <v>0</v>
      </c>
      <c r="S28" s="50">
        <f>IF($K28=0,0,(($M28-$K28)/$K28)*100)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IF($J29=0,0,(($L29-$J29)/$J29)*100)</f>
        <v>0</v>
      </c>
      <c r="S29" s="50">
        <f>IF($K29=0,0,(($M29-$K29)/$K29)*100)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0</v>
      </c>
      <c r="C30" s="96">
        <f>SUM(C26:C29)</f>
        <v>0</v>
      </c>
      <c r="D30" s="96"/>
      <c r="E30" s="96">
        <f>$B30+$C30+$D30</f>
        <v>0</v>
      </c>
      <c r="F30" s="97">
        <f aca="true" t="shared" si="16" ref="F30:O30">SUM(F26:F29)</f>
        <v>0</v>
      </c>
      <c r="G30" s="98">
        <f t="shared" si="16"/>
        <v>0</v>
      </c>
      <c r="H30" s="97">
        <f t="shared" si="16"/>
        <v>0</v>
      </c>
      <c r="I30" s="98">
        <f t="shared" si="16"/>
        <v>0</v>
      </c>
      <c r="J30" s="97">
        <f t="shared" si="16"/>
        <v>0</v>
      </c>
      <c r="K30" s="98">
        <f t="shared" si="16"/>
        <v>0</v>
      </c>
      <c r="L30" s="97">
        <f t="shared" si="16"/>
        <v>0</v>
      </c>
      <c r="M30" s="98">
        <f t="shared" si="16"/>
        <v>0</v>
      </c>
      <c r="N30" s="97">
        <f t="shared" si="16"/>
        <v>0</v>
      </c>
      <c r="O30" s="98">
        <f t="shared" si="16"/>
        <v>0</v>
      </c>
      <c r="P30" s="97">
        <f>$H30+$J30+$L30+$N30</f>
        <v>0</v>
      </c>
      <c r="Q30" s="98">
        <f>$I30+$K30+$M30+$O30</f>
        <v>0</v>
      </c>
      <c r="R30" s="53">
        <f>IF($J30=0,0,(($L30-$J30)/$J30)*100)</f>
        <v>0</v>
      </c>
      <c r="S30" s="54">
        <f>IF($K30=0,0,(($M30-$K30)/$K30)*100)</f>
        <v>0</v>
      </c>
      <c r="T30" s="53">
        <f>IF($E30=0,0,($P30/$E30)*100)</f>
        <v>0</v>
      </c>
      <c r="U30" s="55">
        <f>IF($E30=0,0,($Q30/$E30)*100)</f>
        <v>0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3011000</v>
      </c>
      <c r="C32" s="93">
        <v>0</v>
      </c>
      <c r="D32" s="93"/>
      <c r="E32" s="93">
        <f>$B32+$C32+$D32</f>
        <v>3011000</v>
      </c>
      <c r="F32" s="94">
        <v>3011000</v>
      </c>
      <c r="G32" s="95">
        <v>3011000</v>
      </c>
      <c r="H32" s="94">
        <v>515000</v>
      </c>
      <c r="I32" s="95"/>
      <c r="J32" s="94"/>
      <c r="K32" s="95"/>
      <c r="L32" s="94">
        <v>505000</v>
      </c>
      <c r="M32" s="95"/>
      <c r="N32" s="94"/>
      <c r="O32" s="95"/>
      <c r="P32" s="94">
        <f>$H32+$J32+$L32+$N32</f>
        <v>1020000</v>
      </c>
      <c r="Q32" s="95">
        <f>$I32+$K32+$M32+$O32</f>
        <v>0</v>
      </c>
      <c r="R32" s="49">
        <f>IF($J32=0,0,(($L32-$J32)/$J32)*100)</f>
        <v>0</v>
      </c>
      <c r="S32" s="50">
        <f>IF($K32=0,0,(($M32-$K32)/$K32)*100)</f>
        <v>0</v>
      </c>
      <c r="T32" s="49">
        <f>IF($E32=0,0,($P32/$E32)*100)</f>
        <v>33.87578877449353</v>
      </c>
      <c r="U32" s="51">
        <f>IF($E32=0,0,($Q32/$E32)*100)</f>
        <v>0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3011000</v>
      </c>
      <c r="C33" s="96">
        <f>C32</f>
        <v>0</v>
      </c>
      <c r="D33" s="96"/>
      <c r="E33" s="96">
        <f>$B33+$C33+$D33</f>
        <v>3011000</v>
      </c>
      <c r="F33" s="97">
        <f aca="true" t="shared" si="17" ref="F33:O33">F32</f>
        <v>3011000</v>
      </c>
      <c r="G33" s="98">
        <f t="shared" si="17"/>
        <v>3011000</v>
      </c>
      <c r="H33" s="97">
        <f t="shared" si="17"/>
        <v>515000</v>
      </c>
      <c r="I33" s="98">
        <f t="shared" si="17"/>
        <v>0</v>
      </c>
      <c r="J33" s="97">
        <f t="shared" si="17"/>
        <v>0</v>
      </c>
      <c r="K33" s="98">
        <f t="shared" si="17"/>
        <v>0</v>
      </c>
      <c r="L33" s="97">
        <f t="shared" si="17"/>
        <v>505000</v>
      </c>
      <c r="M33" s="98">
        <f t="shared" si="17"/>
        <v>0</v>
      </c>
      <c r="N33" s="97">
        <f t="shared" si="17"/>
        <v>0</v>
      </c>
      <c r="O33" s="98">
        <f t="shared" si="17"/>
        <v>0</v>
      </c>
      <c r="P33" s="97">
        <f>$H33+$J33+$L33+$N33</f>
        <v>1020000</v>
      </c>
      <c r="Q33" s="98">
        <f>$I33+$K33+$M33+$O33</f>
        <v>0</v>
      </c>
      <c r="R33" s="53">
        <f>IF($J33=0,0,(($L33-$J33)/$J33)*100)</f>
        <v>0</v>
      </c>
      <c r="S33" s="54">
        <f>IF($K33=0,0,(($M33-$K33)/$K33)*100)</f>
        <v>0</v>
      </c>
      <c r="T33" s="53">
        <f>IF($E33=0,0,($P33/$E33)*100)</f>
        <v>33.87578877449353</v>
      </c>
      <c r="U33" s="55">
        <f>IF($E33=0,0,($Q33/$E33)*100)</f>
        <v>0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25600000</v>
      </c>
      <c r="C35" s="93">
        <v>5250000</v>
      </c>
      <c r="D35" s="93"/>
      <c r="E35" s="93">
        <f aca="true" t="shared" si="18" ref="E35:E40">$B35+$C35+$D35</f>
        <v>30850000</v>
      </c>
      <c r="F35" s="94">
        <v>30850000</v>
      </c>
      <c r="G35" s="95">
        <v>30850000</v>
      </c>
      <c r="H35" s="94">
        <v>4309000</v>
      </c>
      <c r="I35" s="95">
        <v>16076462</v>
      </c>
      <c r="J35" s="94"/>
      <c r="K35" s="95">
        <v>8022717</v>
      </c>
      <c r="L35" s="94"/>
      <c r="M35" s="95"/>
      <c r="N35" s="94"/>
      <c r="O35" s="95"/>
      <c r="P35" s="94">
        <f aca="true" t="shared" si="19" ref="P35:P40">$H35+$J35+$L35+$N35</f>
        <v>4309000</v>
      </c>
      <c r="Q35" s="95">
        <f aca="true" t="shared" si="20" ref="Q35:Q40">$I35+$K35+$M35+$O35</f>
        <v>24099179</v>
      </c>
      <c r="R35" s="49">
        <f aca="true" t="shared" si="21" ref="R35:R40">IF($J35=0,0,(($L35-$J35)/$J35)*100)</f>
        <v>0</v>
      </c>
      <c r="S35" s="50">
        <f aca="true" t="shared" si="22" ref="S35:S40">IF($K35=0,0,(($M35-$K35)/$K35)*100)</f>
        <v>-100</v>
      </c>
      <c r="T35" s="49">
        <f>IF($E35=0,0,($P35/$E35)*100)</f>
        <v>13.967585089141005</v>
      </c>
      <c r="U35" s="51">
        <f>IF($E35=0,0,($Q35/$E35)*100)</f>
        <v>78.11727390599675</v>
      </c>
      <c r="V35" s="94">
        <v>0</v>
      </c>
      <c r="W35" s="95">
        <v>0</v>
      </c>
    </row>
    <row r="36" spans="1:23" ht="12.75" customHeight="1">
      <c r="A36" s="48" t="s">
        <v>57</v>
      </c>
      <c r="B36" s="93">
        <v>8110000</v>
      </c>
      <c r="C36" s="93">
        <v>-743000</v>
      </c>
      <c r="D36" s="93"/>
      <c r="E36" s="93">
        <f t="shared" si="18"/>
        <v>7367000</v>
      </c>
      <c r="F36" s="94">
        <v>7367000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8"/>
        <v>0</v>
      </c>
      <c r="F38" s="94">
        <v>0</v>
      </c>
      <c r="G38" s="95">
        <v>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33710000</v>
      </c>
      <c r="C40" s="96">
        <f>SUM(C35:C39)</f>
        <v>4507000</v>
      </c>
      <c r="D40" s="96"/>
      <c r="E40" s="96">
        <f t="shared" si="18"/>
        <v>38217000</v>
      </c>
      <c r="F40" s="97">
        <f aca="true" t="shared" si="23" ref="F40:O40">SUM(F35:F39)</f>
        <v>38217000</v>
      </c>
      <c r="G40" s="98">
        <f t="shared" si="23"/>
        <v>30850000</v>
      </c>
      <c r="H40" s="97">
        <f t="shared" si="23"/>
        <v>4309000</v>
      </c>
      <c r="I40" s="98">
        <f t="shared" si="23"/>
        <v>16076462</v>
      </c>
      <c r="J40" s="97">
        <f t="shared" si="23"/>
        <v>0</v>
      </c>
      <c r="K40" s="98">
        <f t="shared" si="23"/>
        <v>8022717</v>
      </c>
      <c r="L40" s="97">
        <f t="shared" si="23"/>
        <v>0</v>
      </c>
      <c r="M40" s="98">
        <f t="shared" si="23"/>
        <v>0</v>
      </c>
      <c r="N40" s="97">
        <f t="shared" si="23"/>
        <v>0</v>
      </c>
      <c r="O40" s="98">
        <f t="shared" si="23"/>
        <v>0</v>
      </c>
      <c r="P40" s="97">
        <f t="shared" si="19"/>
        <v>4309000</v>
      </c>
      <c r="Q40" s="98">
        <f t="shared" si="20"/>
        <v>24099179</v>
      </c>
      <c r="R40" s="53">
        <f t="shared" si="21"/>
        <v>0</v>
      </c>
      <c r="S40" s="54">
        <f t="shared" si="22"/>
        <v>-100</v>
      </c>
      <c r="T40" s="53">
        <f>IF((+$E35+$E38)=0,0,(P40/(+$E35+$E38))*100)</f>
        <v>13.967585089141005</v>
      </c>
      <c r="U40" s="55">
        <f>IF((+$E35+$E38)=0,0,(Q40/(+$E35+$E38))*100)</f>
        <v>78.11727390599675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107500000</v>
      </c>
      <c r="C44" s="93">
        <v>0</v>
      </c>
      <c r="D44" s="93"/>
      <c r="E44" s="93">
        <f t="shared" si="24"/>
        <v>107500000</v>
      </c>
      <c r="F44" s="94">
        <v>107500000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64891000</v>
      </c>
      <c r="C51" s="93">
        <v>0</v>
      </c>
      <c r="D51" s="93"/>
      <c r="E51" s="93">
        <f t="shared" si="24"/>
        <v>64891000</v>
      </c>
      <c r="F51" s="94">
        <v>64891000</v>
      </c>
      <c r="G51" s="95">
        <v>64891000</v>
      </c>
      <c r="H51" s="94"/>
      <c r="I51" s="95">
        <v>6671024</v>
      </c>
      <c r="J51" s="94">
        <v>16538000</v>
      </c>
      <c r="K51" s="95">
        <v>18540344</v>
      </c>
      <c r="L51" s="94">
        <v>7165000</v>
      </c>
      <c r="M51" s="95">
        <v>4602630</v>
      </c>
      <c r="N51" s="94"/>
      <c r="O51" s="95"/>
      <c r="P51" s="94">
        <f t="shared" si="25"/>
        <v>23703000</v>
      </c>
      <c r="Q51" s="95">
        <f t="shared" si="26"/>
        <v>29813998</v>
      </c>
      <c r="R51" s="49">
        <f t="shared" si="27"/>
        <v>-56.67553513121296</v>
      </c>
      <c r="S51" s="50">
        <f t="shared" si="28"/>
        <v>-75.1750560831018</v>
      </c>
      <c r="T51" s="49">
        <f t="shared" si="29"/>
        <v>36.527407498728635</v>
      </c>
      <c r="U51" s="51">
        <f t="shared" si="30"/>
        <v>45.94473501718266</v>
      </c>
      <c r="V51" s="94">
        <v>0</v>
      </c>
      <c r="W51" s="95">
        <v>0</v>
      </c>
    </row>
    <row r="52" spans="1:23" ht="12.75" customHeight="1">
      <c r="A52" s="48" t="s">
        <v>72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172391000</v>
      </c>
      <c r="C53" s="96">
        <f>SUM(C42:C52)</f>
        <v>0</v>
      </c>
      <c r="D53" s="96"/>
      <c r="E53" s="96">
        <f t="shared" si="24"/>
        <v>172391000</v>
      </c>
      <c r="F53" s="97">
        <f aca="true" t="shared" si="31" ref="F53:O53">SUM(F42:F52)</f>
        <v>172391000</v>
      </c>
      <c r="G53" s="98">
        <f t="shared" si="31"/>
        <v>64891000</v>
      </c>
      <c r="H53" s="97">
        <f t="shared" si="31"/>
        <v>0</v>
      </c>
      <c r="I53" s="98">
        <f t="shared" si="31"/>
        <v>6671024</v>
      </c>
      <c r="J53" s="97">
        <f t="shared" si="31"/>
        <v>16538000</v>
      </c>
      <c r="K53" s="98">
        <f t="shared" si="31"/>
        <v>18540344</v>
      </c>
      <c r="L53" s="97">
        <f t="shared" si="31"/>
        <v>7165000</v>
      </c>
      <c r="M53" s="98">
        <f t="shared" si="31"/>
        <v>4602630</v>
      </c>
      <c r="N53" s="97">
        <f t="shared" si="31"/>
        <v>0</v>
      </c>
      <c r="O53" s="98">
        <f t="shared" si="31"/>
        <v>0</v>
      </c>
      <c r="P53" s="97">
        <f t="shared" si="25"/>
        <v>23703000</v>
      </c>
      <c r="Q53" s="98">
        <f t="shared" si="26"/>
        <v>29813998</v>
      </c>
      <c r="R53" s="53">
        <f t="shared" si="27"/>
        <v>-56.67553513121296</v>
      </c>
      <c r="S53" s="54">
        <f t="shared" si="28"/>
        <v>-75.1750560831018</v>
      </c>
      <c r="T53" s="53">
        <f>IF((+$E43+$E45+$E47+$E48+$E51)=0,0,(P53/(+$E43+$E45+$E47+$E48+$E51))*100)</f>
        <v>36.527407498728635</v>
      </c>
      <c r="U53" s="55">
        <f>IF((+$E43+$E45+$E47+$E48+$E51)=0,0,(Q53/(+$E43+$E45+$E47+$E48+$E51))*100)</f>
        <v>45.94473501718266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213412000</v>
      </c>
      <c r="C67" s="105">
        <f>SUM(C9:C15,C18:C23,C26:C29,C32,C35:C39,C42:C52,C55:C58,C61:C65)</f>
        <v>4507000</v>
      </c>
      <c r="D67" s="105"/>
      <c r="E67" s="105">
        <f t="shared" si="33"/>
        <v>217919000</v>
      </c>
      <c r="F67" s="106">
        <f aca="true" t="shared" si="39" ref="F67:O67">SUM(F9:F15,F18:F23,F26:F29,F32,F35:F39,F42:F52,F55:F58,F61:F65)</f>
        <v>217019000</v>
      </c>
      <c r="G67" s="107">
        <f t="shared" si="39"/>
        <v>101252000</v>
      </c>
      <c r="H67" s="106">
        <f t="shared" si="39"/>
        <v>5383000</v>
      </c>
      <c r="I67" s="107">
        <f t="shared" si="39"/>
        <v>22747486</v>
      </c>
      <c r="J67" s="106">
        <f t="shared" si="39"/>
        <v>17097000</v>
      </c>
      <c r="K67" s="107">
        <f t="shared" si="39"/>
        <v>27083961</v>
      </c>
      <c r="L67" s="106">
        <f t="shared" si="39"/>
        <v>8228000</v>
      </c>
      <c r="M67" s="107">
        <f t="shared" si="39"/>
        <v>4951548</v>
      </c>
      <c r="N67" s="106">
        <f t="shared" si="39"/>
        <v>0</v>
      </c>
      <c r="O67" s="107">
        <f t="shared" si="39"/>
        <v>0</v>
      </c>
      <c r="P67" s="106">
        <f t="shared" si="34"/>
        <v>30708000</v>
      </c>
      <c r="Q67" s="107">
        <f t="shared" si="35"/>
        <v>54782995</v>
      </c>
      <c r="R67" s="62">
        <f t="shared" si="36"/>
        <v>-51.87459788266947</v>
      </c>
      <c r="S67" s="63">
        <f t="shared" si="37"/>
        <v>-81.71778492813515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30.061085441303153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53.628901049416555</v>
      </c>
      <c r="V67" s="106">
        <f>SUM(V9:V15,V18:V23,V26:V29,V32,V35:V39,V42:V52,V55:V58,V61:V65)</f>
        <v>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91155000</v>
      </c>
      <c r="C69" s="93">
        <v>0</v>
      </c>
      <c r="D69" s="93"/>
      <c r="E69" s="93">
        <f>$B69+$C69+$D69</f>
        <v>91155000</v>
      </c>
      <c r="F69" s="94">
        <v>91155000</v>
      </c>
      <c r="G69" s="95">
        <v>70071000</v>
      </c>
      <c r="H69" s="94">
        <v>737100</v>
      </c>
      <c r="I69" s="95">
        <v>1463186</v>
      </c>
      <c r="J69" s="94">
        <v>37872000</v>
      </c>
      <c r="K69" s="95">
        <v>41591640</v>
      </c>
      <c r="L69" s="94"/>
      <c r="M69" s="95">
        <v>24672285</v>
      </c>
      <c r="N69" s="94"/>
      <c r="O69" s="95"/>
      <c r="P69" s="94">
        <f>$H69+$J69+$L69+$N69</f>
        <v>38609100</v>
      </c>
      <c r="Q69" s="95">
        <f>$I69+$K69+$M69+$O69</f>
        <v>67727111</v>
      </c>
      <c r="R69" s="49">
        <f>IF($J69=0,0,(($L69-$J69)/$J69)*100)</f>
        <v>-100</v>
      </c>
      <c r="S69" s="50">
        <f>IF($K69=0,0,(($M69-$K69)/$K69)*100)</f>
        <v>-40.679701497704826</v>
      </c>
      <c r="T69" s="49">
        <f>IF($E69=0,0,($P69/$E69)*100)</f>
        <v>42.35543853875268</v>
      </c>
      <c r="U69" s="51">
        <f>IF($E69=0,0,($Q69/$E69)*100)</f>
        <v>74.29884372771653</v>
      </c>
      <c r="V69" s="94">
        <v>0</v>
      </c>
      <c r="W69" s="95">
        <v>0</v>
      </c>
    </row>
    <row r="70" spans="1:23" ht="12.75" customHeight="1">
      <c r="A70" s="57" t="s">
        <v>40</v>
      </c>
      <c r="B70" s="102">
        <f>B69</f>
        <v>91155000</v>
      </c>
      <c r="C70" s="102">
        <f>C69</f>
        <v>0</v>
      </c>
      <c r="D70" s="102"/>
      <c r="E70" s="102">
        <f>$B70+$C70+$D70</f>
        <v>91155000</v>
      </c>
      <c r="F70" s="103">
        <f aca="true" t="shared" si="40" ref="F70:O70">F69</f>
        <v>91155000</v>
      </c>
      <c r="G70" s="104">
        <f t="shared" si="40"/>
        <v>70071000</v>
      </c>
      <c r="H70" s="103">
        <f t="shared" si="40"/>
        <v>737100</v>
      </c>
      <c r="I70" s="104">
        <f t="shared" si="40"/>
        <v>1463186</v>
      </c>
      <c r="J70" s="103">
        <f t="shared" si="40"/>
        <v>37872000</v>
      </c>
      <c r="K70" s="104">
        <f t="shared" si="40"/>
        <v>41591640</v>
      </c>
      <c r="L70" s="103">
        <f t="shared" si="40"/>
        <v>0</v>
      </c>
      <c r="M70" s="104">
        <f t="shared" si="40"/>
        <v>24672285</v>
      </c>
      <c r="N70" s="103">
        <f t="shared" si="40"/>
        <v>0</v>
      </c>
      <c r="O70" s="104">
        <f t="shared" si="40"/>
        <v>0</v>
      </c>
      <c r="P70" s="103">
        <f>$H70+$J70+$L70+$N70</f>
        <v>38609100</v>
      </c>
      <c r="Q70" s="104">
        <f>$I70+$K70+$M70+$O70</f>
        <v>67727111</v>
      </c>
      <c r="R70" s="58">
        <f>IF($J70=0,0,(($L70-$J70)/$J70)*100)</f>
        <v>-100</v>
      </c>
      <c r="S70" s="59">
        <f>IF($K70=0,0,(($M70-$K70)/$K70)*100)</f>
        <v>-40.679701497704826</v>
      </c>
      <c r="T70" s="58">
        <f>IF($E70=0,0,($P70/$E70)*100)</f>
        <v>42.35543853875268</v>
      </c>
      <c r="U70" s="60">
        <f>IF($E70=0,0,($Q70/$E70)*100)</f>
        <v>74.29884372771653</v>
      </c>
      <c r="V70" s="103">
        <f>V69</f>
        <v>0</v>
      </c>
      <c r="W70" s="104">
        <f>W69</f>
        <v>0</v>
      </c>
    </row>
    <row r="71" spans="1:23" ht="12.75" customHeight="1">
      <c r="A71" s="61" t="s">
        <v>84</v>
      </c>
      <c r="B71" s="105">
        <f>B69</f>
        <v>91155000</v>
      </c>
      <c r="C71" s="105">
        <f>C69</f>
        <v>0</v>
      </c>
      <c r="D71" s="105"/>
      <c r="E71" s="105">
        <f>$B71+$C71+$D71</f>
        <v>91155000</v>
      </c>
      <c r="F71" s="106">
        <f aca="true" t="shared" si="41" ref="F71:O71">F69</f>
        <v>91155000</v>
      </c>
      <c r="G71" s="107">
        <f t="shared" si="41"/>
        <v>70071000</v>
      </c>
      <c r="H71" s="106">
        <f t="shared" si="41"/>
        <v>737100</v>
      </c>
      <c r="I71" s="107">
        <f t="shared" si="41"/>
        <v>1463186</v>
      </c>
      <c r="J71" s="106">
        <f t="shared" si="41"/>
        <v>37872000</v>
      </c>
      <c r="K71" s="107">
        <f t="shared" si="41"/>
        <v>41591640</v>
      </c>
      <c r="L71" s="106">
        <f t="shared" si="41"/>
        <v>0</v>
      </c>
      <c r="M71" s="107">
        <f t="shared" si="41"/>
        <v>24672285</v>
      </c>
      <c r="N71" s="106">
        <f t="shared" si="41"/>
        <v>0</v>
      </c>
      <c r="O71" s="107">
        <f t="shared" si="41"/>
        <v>0</v>
      </c>
      <c r="P71" s="106">
        <f>$H71+$J71+$L71+$N71</f>
        <v>38609100</v>
      </c>
      <c r="Q71" s="107">
        <f>$I71+$K71+$M71+$O71</f>
        <v>67727111</v>
      </c>
      <c r="R71" s="62">
        <f>IF($J71=0,0,(($L71-$J71)/$J71)*100)</f>
        <v>-100</v>
      </c>
      <c r="S71" s="63">
        <f>IF($K71=0,0,(($M71-$K71)/$K71)*100)</f>
        <v>-40.679701497704826</v>
      </c>
      <c r="T71" s="62">
        <f>IF($E71=0,0,($P71/$E71)*100)</f>
        <v>42.35543853875268</v>
      </c>
      <c r="U71" s="66">
        <f>IF($E71=0,0,($Q71/$E71)*100)</f>
        <v>74.29884372771653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304567000</v>
      </c>
      <c r="C72" s="105">
        <f>SUM(C9:C15,C18:C23,C26:C29,C32,C35:C39,C42:C52,C55:C58,C61:C65,C69)</f>
        <v>4507000</v>
      </c>
      <c r="D72" s="105"/>
      <c r="E72" s="105">
        <f>$B72+$C72+$D72</f>
        <v>309074000</v>
      </c>
      <c r="F72" s="106">
        <f aca="true" t="shared" si="42" ref="F72:O72">SUM(F9:F15,F18:F23,F26:F29,F32,F35:F39,F42:F52,F55:F58,F61:F65,F69)</f>
        <v>308174000</v>
      </c>
      <c r="G72" s="107">
        <f t="shared" si="42"/>
        <v>171323000</v>
      </c>
      <c r="H72" s="106">
        <f t="shared" si="42"/>
        <v>6120100</v>
      </c>
      <c r="I72" s="107">
        <f t="shared" si="42"/>
        <v>24210672</v>
      </c>
      <c r="J72" s="106">
        <f t="shared" si="42"/>
        <v>54969000</v>
      </c>
      <c r="K72" s="107">
        <f t="shared" si="42"/>
        <v>68675601</v>
      </c>
      <c r="L72" s="106">
        <f t="shared" si="42"/>
        <v>8228000</v>
      </c>
      <c r="M72" s="107">
        <f t="shared" si="42"/>
        <v>29623833</v>
      </c>
      <c r="N72" s="106">
        <f t="shared" si="42"/>
        <v>0</v>
      </c>
      <c r="O72" s="107">
        <f t="shared" si="42"/>
        <v>0</v>
      </c>
      <c r="P72" s="106">
        <f>$H72+$J72+$L72+$N72</f>
        <v>69317100</v>
      </c>
      <c r="Q72" s="107">
        <f>$I72+$K72+$M72+$O72</f>
        <v>122510106</v>
      </c>
      <c r="R72" s="62">
        <f>IF($J72=0,0,(($L72-$J72)/$J72)*100)</f>
        <v>-85.03156324473794</v>
      </c>
      <c r="S72" s="63">
        <f>IF($K72=0,0,(($M72-$K72)/$K72)*100)</f>
        <v>-56.86410811315652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35.85855659650194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63.37592844542619</v>
      </c>
      <c r="V72" s="106">
        <f>SUM(V9:V15,V18:V23,V26:V29,V32,V35:V39,V42:V52,V55:V58,V61:V65,V69)</f>
        <v>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24400000</v>
      </c>
      <c r="C91" s="114">
        <v>0</v>
      </c>
      <c r="D91" s="114"/>
      <c r="E91" s="114">
        <f t="shared" si="44"/>
        <v>24400000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14000000</v>
      </c>
      <c r="C92" s="114">
        <v>0</v>
      </c>
      <c r="D92" s="114"/>
      <c r="E92" s="114">
        <f t="shared" si="44"/>
        <v>14000000</v>
      </c>
      <c r="F92" s="114">
        <v>0</v>
      </c>
      <c r="G92" s="114">
        <v>0</v>
      </c>
      <c r="H92" s="114">
        <v>384000</v>
      </c>
      <c r="I92" s="114"/>
      <c r="J92" s="114"/>
      <c r="K92" s="114"/>
      <c r="L92" s="114"/>
      <c r="M92" s="114"/>
      <c r="N92" s="114"/>
      <c r="O92" s="114"/>
      <c r="P92" s="116">
        <f t="shared" si="45"/>
        <v>384000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2.742857142857143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1" sqref="A1:U1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108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1000000</v>
      </c>
      <c r="C10" s="93">
        <v>0</v>
      </c>
      <c r="D10" s="93"/>
      <c r="E10" s="93">
        <f aca="true" t="shared" si="0" ref="E10:E16">$B10+$C10+$D10</f>
        <v>1000000</v>
      </c>
      <c r="F10" s="94">
        <v>1000000</v>
      </c>
      <c r="G10" s="95">
        <v>1000000</v>
      </c>
      <c r="H10" s="94"/>
      <c r="I10" s="95"/>
      <c r="J10" s="94"/>
      <c r="K10" s="95"/>
      <c r="L10" s="94">
        <v>54000</v>
      </c>
      <c r="M10" s="95">
        <v>56775</v>
      </c>
      <c r="N10" s="94"/>
      <c r="O10" s="95"/>
      <c r="P10" s="94">
        <f aca="true" t="shared" si="1" ref="P10:P16">$H10+$J10+$L10+$N10</f>
        <v>54000</v>
      </c>
      <c r="Q10" s="95">
        <f aca="true" t="shared" si="2" ref="Q10:Q16">$I10+$K10+$M10+$O10</f>
        <v>56775</v>
      </c>
      <c r="R10" s="49">
        <f aca="true" t="shared" si="3" ref="R10:R16">IF($J10=0,0,(($L10-$J10)/$J10)*100)</f>
        <v>0</v>
      </c>
      <c r="S10" s="50">
        <f aca="true" t="shared" si="4" ref="S10:S16">IF($K10=0,0,(($M10-$K10)/$K10)*100)</f>
        <v>0</v>
      </c>
      <c r="T10" s="49">
        <f aca="true" t="shared" si="5" ref="T10:T15">IF($E10=0,0,($P10/$E10)*100)</f>
        <v>5.4</v>
      </c>
      <c r="U10" s="51">
        <f aca="true" t="shared" si="6" ref="U10:U15">IF($E10=0,0,($Q10/$E10)*100)</f>
        <v>5.6775</v>
      </c>
      <c r="V10" s="94">
        <v>0</v>
      </c>
      <c r="W10" s="95">
        <v>0</v>
      </c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12000000</v>
      </c>
      <c r="C13" s="93">
        <v>-12000000</v>
      </c>
      <c r="D13" s="93"/>
      <c r="E13" s="93">
        <f t="shared" si="0"/>
        <v>0</v>
      </c>
      <c r="F13" s="94">
        <v>0</v>
      </c>
      <c r="G13" s="95">
        <v>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500000</v>
      </c>
      <c r="C14" s="93">
        <v>0</v>
      </c>
      <c r="D14" s="93"/>
      <c r="E14" s="93">
        <f t="shared" si="0"/>
        <v>500000</v>
      </c>
      <c r="F14" s="94">
        <v>500000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13500000</v>
      </c>
      <c r="C16" s="96">
        <f>SUM(C9:C15)</f>
        <v>-12000000</v>
      </c>
      <c r="D16" s="96"/>
      <c r="E16" s="96">
        <f t="shared" si="0"/>
        <v>1500000</v>
      </c>
      <c r="F16" s="97">
        <f aca="true" t="shared" si="7" ref="F16:O16">SUM(F9:F15)</f>
        <v>1500000</v>
      </c>
      <c r="G16" s="98">
        <f t="shared" si="7"/>
        <v>1000000</v>
      </c>
      <c r="H16" s="97">
        <f t="shared" si="7"/>
        <v>0</v>
      </c>
      <c r="I16" s="98">
        <f t="shared" si="7"/>
        <v>0</v>
      </c>
      <c r="J16" s="97">
        <f t="shared" si="7"/>
        <v>0</v>
      </c>
      <c r="K16" s="98">
        <f t="shared" si="7"/>
        <v>0</v>
      </c>
      <c r="L16" s="97">
        <f t="shared" si="7"/>
        <v>54000</v>
      </c>
      <c r="M16" s="98">
        <f t="shared" si="7"/>
        <v>56775</v>
      </c>
      <c r="N16" s="97">
        <f t="shared" si="7"/>
        <v>0</v>
      </c>
      <c r="O16" s="98">
        <f t="shared" si="7"/>
        <v>0</v>
      </c>
      <c r="P16" s="97">
        <f t="shared" si="1"/>
        <v>54000</v>
      </c>
      <c r="Q16" s="98">
        <f t="shared" si="2"/>
        <v>56775</v>
      </c>
      <c r="R16" s="53">
        <f t="shared" si="3"/>
        <v>0</v>
      </c>
      <c r="S16" s="54">
        <f t="shared" si="4"/>
        <v>0</v>
      </c>
      <c r="T16" s="53">
        <f>IF((SUM($E9:$E13)+$E15)=0,0,(P16/(SUM($E9:$E13)+$E15)*100))</f>
        <v>5.4</v>
      </c>
      <c r="U16" s="55">
        <f>IF((SUM($E9:$E13)+$E15)=0,0,(Q16/(SUM($E9:$E13)+$E15)*100))</f>
        <v>5.6775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900000</v>
      </c>
      <c r="C18" s="93">
        <v>0</v>
      </c>
      <c r="D18" s="93"/>
      <c r="E18" s="93">
        <f aca="true" t="shared" si="8" ref="E18:E24">$B18+$C18+$D18</f>
        <v>900000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43</v>
      </c>
      <c r="B19" s="93">
        <v>900000</v>
      </c>
      <c r="C19" s="93">
        <v>0</v>
      </c>
      <c r="D19" s="93"/>
      <c r="E19" s="93">
        <f t="shared" si="8"/>
        <v>900000</v>
      </c>
      <c r="F19" s="94">
        <v>900000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8"/>
        <v>0</v>
      </c>
      <c r="F20" s="94">
        <v>0</v>
      </c>
      <c r="G20" s="95">
        <v>0</v>
      </c>
      <c r="H20" s="94"/>
      <c r="I20" s="95"/>
      <c r="J20" s="94"/>
      <c r="K20" s="95"/>
      <c r="L20" s="94"/>
      <c r="M20" s="95"/>
      <c r="N20" s="94"/>
      <c r="O20" s="95"/>
      <c r="P20" s="94">
        <f t="shared" si="9"/>
        <v>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1800000</v>
      </c>
      <c r="C24" s="96">
        <f>SUM(C18:C23)</f>
        <v>0</v>
      </c>
      <c r="D24" s="96"/>
      <c r="E24" s="96">
        <f t="shared" si="8"/>
        <v>1800000</v>
      </c>
      <c r="F24" s="97">
        <f aca="true" t="shared" si="15" ref="F24:O24">SUM(F18:F23)</f>
        <v>900000</v>
      </c>
      <c r="G24" s="98">
        <f t="shared" si="15"/>
        <v>0</v>
      </c>
      <c r="H24" s="97">
        <f t="shared" si="15"/>
        <v>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0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IF($J28=0,0,(($L28-$J28)/$J28)*100)</f>
        <v>0</v>
      </c>
      <c r="S28" s="50">
        <f>IF($K28=0,0,(($M28-$K28)/$K28)*100)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2748000</v>
      </c>
      <c r="C29" s="93">
        <v>0</v>
      </c>
      <c r="D29" s="93"/>
      <c r="E29" s="93">
        <f>$B29+$C29+$D29</f>
        <v>2748000</v>
      </c>
      <c r="F29" s="94">
        <v>2748000</v>
      </c>
      <c r="G29" s="95">
        <v>2748000</v>
      </c>
      <c r="H29" s="94">
        <v>570000</v>
      </c>
      <c r="I29" s="95"/>
      <c r="J29" s="94">
        <v>556000</v>
      </c>
      <c r="K29" s="95"/>
      <c r="L29" s="94">
        <v>323000</v>
      </c>
      <c r="M29" s="95"/>
      <c r="N29" s="94"/>
      <c r="O29" s="95"/>
      <c r="P29" s="94">
        <f>$H29+$J29+$L29+$N29</f>
        <v>1449000</v>
      </c>
      <c r="Q29" s="95">
        <f>$I29+$K29+$M29+$O29</f>
        <v>0</v>
      </c>
      <c r="R29" s="49">
        <f>IF($J29=0,0,(($L29-$J29)/$J29)*100)</f>
        <v>-41.906474820143885</v>
      </c>
      <c r="S29" s="50">
        <f>IF($K29=0,0,(($M29-$K29)/$K29)*100)</f>
        <v>0</v>
      </c>
      <c r="T29" s="49">
        <f>IF($E29=0,0,($P29/$E29)*100)</f>
        <v>52.7292576419214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2748000</v>
      </c>
      <c r="C30" s="96">
        <f>SUM(C26:C29)</f>
        <v>0</v>
      </c>
      <c r="D30" s="96"/>
      <c r="E30" s="96">
        <f>$B30+$C30+$D30</f>
        <v>2748000</v>
      </c>
      <c r="F30" s="97">
        <f aca="true" t="shared" si="16" ref="F30:O30">SUM(F26:F29)</f>
        <v>2748000</v>
      </c>
      <c r="G30" s="98">
        <f t="shared" si="16"/>
        <v>2748000</v>
      </c>
      <c r="H30" s="97">
        <f t="shared" si="16"/>
        <v>570000</v>
      </c>
      <c r="I30" s="98">
        <f t="shared" si="16"/>
        <v>0</v>
      </c>
      <c r="J30" s="97">
        <f t="shared" si="16"/>
        <v>556000</v>
      </c>
      <c r="K30" s="98">
        <f t="shared" si="16"/>
        <v>0</v>
      </c>
      <c r="L30" s="97">
        <f t="shared" si="16"/>
        <v>323000</v>
      </c>
      <c r="M30" s="98">
        <f t="shared" si="16"/>
        <v>0</v>
      </c>
      <c r="N30" s="97">
        <f t="shared" si="16"/>
        <v>0</v>
      </c>
      <c r="O30" s="98">
        <f t="shared" si="16"/>
        <v>0</v>
      </c>
      <c r="P30" s="97">
        <f>$H30+$J30+$L30+$N30</f>
        <v>1449000</v>
      </c>
      <c r="Q30" s="98">
        <f>$I30+$K30+$M30+$O30</f>
        <v>0</v>
      </c>
      <c r="R30" s="53">
        <f>IF($J30=0,0,(($L30-$J30)/$J30)*100)</f>
        <v>-41.906474820143885</v>
      </c>
      <c r="S30" s="54">
        <f>IF($K30=0,0,(($M30-$K30)/$K30)*100)</f>
        <v>0</v>
      </c>
      <c r="T30" s="53">
        <f>IF($E30=0,0,($P30/$E30)*100)</f>
        <v>52.7292576419214</v>
      </c>
      <c r="U30" s="55">
        <f>IF($E30=0,0,($Q30/$E30)*100)</f>
        <v>0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1080000</v>
      </c>
      <c r="C32" s="93">
        <v>0</v>
      </c>
      <c r="D32" s="93"/>
      <c r="E32" s="93">
        <f>$B32+$C32+$D32</f>
        <v>1080000</v>
      </c>
      <c r="F32" s="94">
        <v>1080000</v>
      </c>
      <c r="G32" s="95">
        <v>1080000</v>
      </c>
      <c r="H32" s="94"/>
      <c r="I32" s="95"/>
      <c r="J32" s="94">
        <v>115000</v>
      </c>
      <c r="K32" s="95">
        <v>379900</v>
      </c>
      <c r="L32" s="94">
        <v>517000</v>
      </c>
      <c r="M32" s="95">
        <v>371300</v>
      </c>
      <c r="N32" s="94"/>
      <c r="O32" s="95"/>
      <c r="P32" s="94">
        <f>$H32+$J32+$L32+$N32</f>
        <v>632000</v>
      </c>
      <c r="Q32" s="95">
        <f>$I32+$K32+$M32+$O32</f>
        <v>751200</v>
      </c>
      <c r="R32" s="49">
        <f>IF($J32=0,0,(($L32-$J32)/$J32)*100)</f>
        <v>349.5652173913043</v>
      </c>
      <c r="S32" s="50">
        <f>IF($K32=0,0,(($M32-$K32)/$K32)*100)</f>
        <v>-2.2637536193735195</v>
      </c>
      <c r="T32" s="49">
        <f>IF($E32=0,0,($P32/$E32)*100)</f>
        <v>58.51851851851851</v>
      </c>
      <c r="U32" s="51">
        <f>IF($E32=0,0,($Q32/$E32)*100)</f>
        <v>69.55555555555556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1080000</v>
      </c>
      <c r="C33" s="96">
        <f>C32</f>
        <v>0</v>
      </c>
      <c r="D33" s="96"/>
      <c r="E33" s="96">
        <f>$B33+$C33+$D33</f>
        <v>1080000</v>
      </c>
      <c r="F33" s="97">
        <f aca="true" t="shared" si="17" ref="F33:O33">F32</f>
        <v>1080000</v>
      </c>
      <c r="G33" s="98">
        <f t="shared" si="17"/>
        <v>1080000</v>
      </c>
      <c r="H33" s="97">
        <f t="shared" si="17"/>
        <v>0</v>
      </c>
      <c r="I33" s="98">
        <f t="shared" si="17"/>
        <v>0</v>
      </c>
      <c r="J33" s="97">
        <f t="shared" si="17"/>
        <v>115000</v>
      </c>
      <c r="K33" s="98">
        <f t="shared" si="17"/>
        <v>379900</v>
      </c>
      <c r="L33" s="97">
        <f t="shared" si="17"/>
        <v>517000</v>
      </c>
      <c r="M33" s="98">
        <f t="shared" si="17"/>
        <v>371300</v>
      </c>
      <c r="N33" s="97">
        <f t="shared" si="17"/>
        <v>0</v>
      </c>
      <c r="O33" s="98">
        <f t="shared" si="17"/>
        <v>0</v>
      </c>
      <c r="P33" s="97">
        <f>$H33+$J33+$L33+$N33</f>
        <v>632000</v>
      </c>
      <c r="Q33" s="98">
        <f>$I33+$K33+$M33+$O33</f>
        <v>751200</v>
      </c>
      <c r="R33" s="53">
        <f>IF($J33=0,0,(($L33-$J33)/$J33)*100)</f>
        <v>349.5652173913043</v>
      </c>
      <c r="S33" s="54">
        <f>IF($K33=0,0,(($M33-$K33)/$K33)*100)</f>
        <v>-2.2637536193735195</v>
      </c>
      <c r="T33" s="53">
        <f>IF($E33=0,0,($P33/$E33)*100)</f>
        <v>58.51851851851851</v>
      </c>
      <c r="U33" s="55">
        <f>IF($E33=0,0,($Q33/$E33)*100)</f>
        <v>69.55555555555556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0</v>
      </c>
      <c r="C35" s="93">
        <v>0</v>
      </c>
      <c r="D35" s="93"/>
      <c r="E35" s="93">
        <f aca="true" t="shared" si="18" ref="E35:E40">$B35+$C35+$D35</f>
        <v>0</v>
      </c>
      <c r="F35" s="94">
        <v>0</v>
      </c>
      <c r="G35" s="95">
        <v>0</v>
      </c>
      <c r="H35" s="94"/>
      <c r="I35" s="95"/>
      <c r="J35" s="94"/>
      <c r="K35" s="95"/>
      <c r="L35" s="94"/>
      <c r="M35" s="95"/>
      <c r="N35" s="94"/>
      <c r="O35" s="95"/>
      <c r="P35" s="94">
        <f aca="true" t="shared" si="19" ref="P35:P40">$H35+$J35+$L35+$N35</f>
        <v>0</v>
      </c>
      <c r="Q35" s="95">
        <f aca="true" t="shared" si="20" ref="Q35:Q40">$I35+$K35+$M35+$O35</f>
        <v>0</v>
      </c>
      <c r="R35" s="49">
        <f aca="true" t="shared" si="21" ref="R35:R40">IF($J35=0,0,(($L35-$J35)/$J35)*100)</f>
        <v>0</v>
      </c>
      <c r="S35" s="50">
        <f aca="true" t="shared" si="22" ref="S35:S40">IF($K35=0,0,(($M35-$K35)/$K35)*100)</f>
        <v>0</v>
      </c>
      <c r="T35" s="49">
        <f>IF($E35=0,0,($P35/$E35)*100)</f>
        <v>0</v>
      </c>
      <c r="U35" s="51">
        <f>IF($E35=0,0,($Q35/$E35)*100)</f>
        <v>0</v>
      </c>
      <c r="V35" s="94">
        <v>0</v>
      </c>
      <c r="W35" s="95">
        <v>0</v>
      </c>
    </row>
    <row r="36" spans="1:23" ht="12.75" customHeight="1">
      <c r="A36" s="48" t="s">
        <v>57</v>
      </c>
      <c r="B36" s="93">
        <v>0</v>
      </c>
      <c r="C36" s="93">
        <v>0</v>
      </c>
      <c r="D36" s="93"/>
      <c r="E36" s="93">
        <f t="shared" si="18"/>
        <v>0</v>
      </c>
      <c r="F36" s="94">
        <v>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8"/>
        <v>0</v>
      </c>
      <c r="F38" s="94">
        <v>0</v>
      </c>
      <c r="G38" s="95">
        <v>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0</v>
      </c>
      <c r="C40" s="96">
        <f>SUM(C35:C39)</f>
        <v>0</v>
      </c>
      <c r="D40" s="96"/>
      <c r="E40" s="96">
        <f t="shared" si="18"/>
        <v>0</v>
      </c>
      <c r="F40" s="97">
        <f aca="true" t="shared" si="23" ref="F40:O40">SUM(F35:F39)</f>
        <v>0</v>
      </c>
      <c r="G40" s="98">
        <f t="shared" si="23"/>
        <v>0</v>
      </c>
      <c r="H40" s="97">
        <f t="shared" si="23"/>
        <v>0</v>
      </c>
      <c r="I40" s="98">
        <f t="shared" si="23"/>
        <v>0</v>
      </c>
      <c r="J40" s="97">
        <f t="shared" si="23"/>
        <v>0</v>
      </c>
      <c r="K40" s="98">
        <f t="shared" si="23"/>
        <v>0</v>
      </c>
      <c r="L40" s="97">
        <f t="shared" si="23"/>
        <v>0</v>
      </c>
      <c r="M40" s="98">
        <f t="shared" si="23"/>
        <v>0</v>
      </c>
      <c r="N40" s="97">
        <f t="shared" si="23"/>
        <v>0</v>
      </c>
      <c r="O40" s="98">
        <f t="shared" si="23"/>
        <v>0</v>
      </c>
      <c r="P40" s="97">
        <f t="shared" si="19"/>
        <v>0</v>
      </c>
      <c r="Q40" s="98">
        <f t="shared" si="20"/>
        <v>0</v>
      </c>
      <c r="R40" s="53">
        <f t="shared" si="21"/>
        <v>0</v>
      </c>
      <c r="S40" s="54">
        <f t="shared" si="22"/>
        <v>0</v>
      </c>
      <c r="T40" s="53">
        <f>IF((+$E35+$E38)=0,0,(P40/(+$E35+$E38))*100)</f>
        <v>0</v>
      </c>
      <c r="U40" s="55">
        <f>IF((+$E35+$E38)=0,0,(Q40/(+$E35+$E38))*100)</f>
        <v>0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4"/>
        <v>0</v>
      </c>
      <c r="F44" s="94">
        <v>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0</v>
      </c>
      <c r="C51" s="93">
        <v>0</v>
      </c>
      <c r="D51" s="93"/>
      <c r="E51" s="93">
        <f t="shared" si="24"/>
        <v>0</v>
      </c>
      <c r="F51" s="94">
        <v>0</v>
      </c>
      <c r="G51" s="95">
        <v>0</v>
      </c>
      <c r="H51" s="94"/>
      <c r="I51" s="95"/>
      <c r="J51" s="94"/>
      <c r="K51" s="95"/>
      <c r="L51" s="94"/>
      <c r="M51" s="95"/>
      <c r="N51" s="94"/>
      <c r="O51" s="95"/>
      <c r="P51" s="94">
        <f t="shared" si="25"/>
        <v>0</v>
      </c>
      <c r="Q51" s="95">
        <f t="shared" si="26"/>
        <v>0</v>
      </c>
      <c r="R51" s="49">
        <f t="shared" si="27"/>
        <v>0</v>
      </c>
      <c r="S51" s="50">
        <f t="shared" si="28"/>
        <v>0</v>
      </c>
      <c r="T51" s="49">
        <f t="shared" si="29"/>
        <v>0</v>
      </c>
      <c r="U51" s="51">
        <f t="shared" si="30"/>
        <v>0</v>
      </c>
      <c r="V51" s="94">
        <v>0</v>
      </c>
      <c r="W51" s="95">
        <v>0</v>
      </c>
    </row>
    <row r="52" spans="1:23" ht="12.75" customHeight="1">
      <c r="A52" s="48" t="s">
        <v>72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0</v>
      </c>
      <c r="C53" s="96">
        <f>SUM(C42:C52)</f>
        <v>0</v>
      </c>
      <c r="D53" s="96"/>
      <c r="E53" s="96">
        <f t="shared" si="24"/>
        <v>0</v>
      </c>
      <c r="F53" s="97">
        <f aca="true" t="shared" si="31" ref="F53:O53">SUM(F42:F52)</f>
        <v>0</v>
      </c>
      <c r="G53" s="98">
        <f t="shared" si="31"/>
        <v>0</v>
      </c>
      <c r="H53" s="97">
        <f t="shared" si="31"/>
        <v>0</v>
      </c>
      <c r="I53" s="98">
        <f t="shared" si="31"/>
        <v>0</v>
      </c>
      <c r="J53" s="97">
        <f t="shared" si="31"/>
        <v>0</v>
      </c>
      <c r="K53" s="98">
        <f t="shared" si="31"/>
        <v>0</v>
      </c>
      <c r="L53" s="97">
        <f t="shared" si="31"/>
        <v>0</v>
      </c>
      <c r="M53" s="98">
        <f t="shared" si="31"/>
        <v>0</v>
      </c>
      <c r="N53" s="97">
        <f t="shared" si="31"/>
        <v>0</v>
      </c>
      <c r="O53" s="98">
        <f t="shared" si="31"/>
        <v>0</v>
      </c>
      <c r="P53" s="97">
        <f t="shared" si="25"/>
        <v>0</v>
      </c>
      <c r="Q53" s="98">
        <f t="shared" si="26"/>
        <v>0</v>
      </c>
      <c r="R53" s="53">
        <f t="shared" si="27"/>
        <v>0</v>
      </c>
      <c r="S53" s="54">
        <f t="shared" si="28"/>
        <v>0</v>
      </c>
      <c r="T53" s="53">
        <f>IF((+$E43+$E45+$E47+$E48+$E51)=0,0,(P53/(+$E43+$E45+$E47+$E48+$E51))*100)</f>
        <v>0</v>
      </c>
      <c r="U53" s="55">
        <f>IF((+$E43+$E45+$E47+$E48+$E51)=0,0,(Q53/(+$E43+$E45+$E47+$E48+$E51))*100)</f>
        <v>0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19128000</v>
      </c>
      <c r="C67" s="105">
        <f>SUM(C9:C15,C18:C23,C26:C29,C32,C35:C39,C42:C52,C55:C58,C61:C65)</f>
        <v>-12000000</v>
      </c>
      <c r="D67" s="105"/>
      <c r="E67" s="105">
        <f t="shared" si="33"/>
        <v>7128000</v>
      </c>
      <c r="F67" s="106">
        <f aca="true" t="shared" si="39" ref="F67:O67">SUM(F9:F15,F18:F23,F26:F29,F32,F35:F39,F42:F52,F55:F58,F61:F65)</f>
        <v>6228000</v>
      </c>
      <c r="G67" s="107">
        <f t="shared" si="39"/>
        <v>4828000</v>
      </c>
      <c r="H67" s="106">
        <f t="shared" si="39"/>
        <v>570000</v>
      </c>
      <c r="I67" s="107">
        <f t="shared" si="39"/>
        <v>0</v>
      </c>
      <c r="J67" s="106">
        <f t="shared" si="39"/>
        <v>671000</v>
      </c>
      <c r="K67" s="107">
        <f t="shared" si="39"/>
        <v>379900</v>
      </c>
      <c r="L67" s="106">
        <f t="shared" si="39"/>
        <v>894000</v>
      </c>
      <c r="M67" s="107">
        <f t="shared" si="39"/>
        <v>428075</v>
      </c>
      <c r="N67" s="106">
        <f t="shared" si="39"/>
        <v>0</v>
      </c>
      <c r="O67" s="107">
        <f t="shared" si="39"/>
        <v>0</v>
      </c>
      <c r="P67" s="106">
        <f t="shared" si="34"/>
        <v>2135000</v>
      </c>
      <c r="Q67" s="107">
        <f t="shared" si="35"/>
        <v>807975</v>
      </c>
      <c r="R67" s="62">
        <f t="shared" si="36"/>
        <v>33.23397913561848</v>
      </c>
      <c r="S67" s="63">
        <f t="shared" si="37"/>
        <v>12.68096867596736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37.27304469273743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14.105708798882683</v>
      </c>
      <c r="V67" s="106">
        <f>SUM(V9:V15,V18:V23,V26:V29,V32,V35:V39,V42:V52,V55:V58,V61:V65)</f>
        <v>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0</v>
      </c>
      <c r="C69" s="93">
        <v>0</v>
      </c>
      <c r="D69" s="93"/>
      <c r="E69" s="93">
        <f>$B69+$C69+$D69</f>
        <v>0</v>
      </c>
      <c r="F69" s="94">
        <v>0</v>
      </c>
      <c r="G69" s="95">
        <v>0</v>
      </c>
      <c r="H69" s="94"/>
      <c r="I69" s="95"/>
      <c r="J69" s="94"/>
      <c r="K69" s="95"/>
      <c r="L69" s="94"/>
      <c r="M69" s="95"/>
      <c r="N69" s="94"/>
      <c r="O69" s="95"/>
      <c r="P69" s="94">
        <f>$H69+$J69+$L69+$N69</f>
        <v>0</v>
      </c>
      <c r="Q69" s="95">
        <f>$I69+$K69+$M69+$O69</f>
        <v>0</v>
      </c>
      <c r="R69" s="49">
        <f>IF($J69=0,0,(($L69-$J69)/$J69)*100)</f>
        <v>0</v>
      </c>
      <c r="S69" s="50">
        <f>IF($K69=0,0,(($M69-$K69)/$K69)*100)</f>
        <v>0</v>
      </c>
      <c r="T69" s="49">
        <f>IF($E69=0,0,($P69/$E69)*100)</f>
        <v>0</v>
      </c>
      <c r="U69" s="51">
        <f>IF($E69=0,0,($Q69/$E69)*100)</f>
        <v>0</v>
      </c>
      <c r="V69" s="94">
        <v>0</v>
      </c>
      <c r="W69" s="95">
        <v>0</v>
      </c>
    </row>
    <row r="70" spans="1:23" ht="12.75" customHeight="1">
      <c r="A70" s="57" t="s">
        <v>40</v>
      </c>
      <c r="B70" s="102">
        <f>B69</f>
        <v>0</v>
      </c>
      <c r="C70" s="102">
        <f>C69</f>
        <v>0</v>
      </c>
      <c r="D70" s="102"/>
      <c r="E70" s="102">
        <f>$B70+$C70+$D70</f>
        <v>0</v>
      </c>
      <c r="F70" s="103">
        <f aca="true" t="shared" si="40" ref="F70:O70">F69</f>
        <v>0</v>
      </c>
      <c r="G70" s="104">
        <f t="shared" si="40"/>
        <v>0</v>
      </c>
      <c r="H70" s="103">
        <f t="shared" si="40"/>
        <v>0</v>
      </c>
      <c r="I70" s="104">
        <f t="shared" si="40"/>
        <v>0</v>
      </c>
      <c r="J70" s="103">
        <f t="shared" si="40"/>
        <v>0</v>
      </c>
      <c r="K70" s="104">
        <f t="shared" si="40"/>
        <v>0</v>
      </c>
      <c r="L70" s="103">
        <f t="shared" si="40"/>
        <v>0</v>
      </c>
      <c r="M70" s="104">
        <f t="shared" si="40"/>
        <v>0</v>
      </c>
      <c r="N70" s="103">
        <f t="shared" si="40"/>
        <v>0</v>
      </c>
      <c r="O70" s="104">
        <f t="shared" si="40"/>
        <v>0</v>
      </c>
      <c r="P70" s="103">
        <f>$H70+$J70+$L70+$N70</f>
        <v>0</v>
      </c>
      <c r="Q70" s="104">
        <f>$I70+$K70+$M70+$O70</f>
        <v>0</v>
      </c>
      <c r="R70" s="58">
        <f>IF($J70=0,0,(($L70-$J70)/$J70)*100)</f>
        <v>0</v>
      </c>
      <c r="S70" s="59">
        <f>IF($K70=0,0,(($M70-$K70)/$K70)*100)</f>
        <v>0</v>
      </c>
      <c r="T70" s="58">
        <f>IF($E70=0,0,($P70/$E70)*100)</f>
        <v>0</v>
      </c>
      <c r="U70" s="60">
        <f>IF($E70=0,0,($Q70/$E70)*100)</f>
        <v>0</v>
      </c>
      <c r="V70" s="103">
        <f>V69</f>
        <v>0</v>
      </c>
      <c r="W70" s="104">
        <f>W69</f>
        <v>0</v>
      </c>
    </row>
    <row r="71" spans="1:23" ht="12.75" customHeight="1">
      <c r="A71" s="61" t="s">
        <v>84</v>
      </c>
      <c r="B71" s="105">
        <f>B69</f>
        <v>0</v>
      </c>
      <c r="C71" s="105">
        <f>C69</f>
        <v>0</v>
      </c>
      <c r="D71" s="105"/>
      <c r="E71" s="105">
        <f>$B71+$C71+$D71</f>
        <v>0</v>
      </c>
      <c r="F71" s="106">
        <f aca="true" t="shared" si="41" ref="F71:O71">F69</f>
        <v>0</v>
      </c>
      <c r="G71" s="107">
        <f t="shared" si="41"/>
        <v>0</v>
      </c>
      <c r="H71" s="106">
        <f t="shared" si="41"/>
        <v>0</v>
      </c>
      <c r="I71" s="107">
        <f t="shared" si="41"/>
        <v>0</v>
      </c>
      <c r="J71" s="106">
        <f t="shared" si="41"/>
        <v>0</v>
      </c>
      <c r="K71" s="107">
        <f t="shared" si="41"/>
        <v>0</v>
      </c>
      <c r="L71" s="106">
        <f t="shared" si="41"/>
        <v>0</v>
      </c>
      <c r="M71" s="107">
        <f t="shared" si="41"/>
        <v>0</v>
      </c>
      <c r="N71" s="106">
        <f t="shared" si="41"/>
        <v>0</v>
      </c>
      <c r="O71" s="107">
        <f t="shared" si="41"/>
        <v>0</v>
      </c>
      <c r="P71" s="106">
        <f>$H71+$J71+$L71+$N71</f>
        <v>0</v>
      </c>
      <c r="Q71" s="107">
        <f>$I71+$K71+$M71+$O71</f>
        <v>0</v>
      </c>
      <c r="R71" s="62">
        <f>IF($J71=0,0,(($L71-$J71)/$J71)*100)</f>
        <v>0</v>
      </c>
      <c r="S71" s="63">
        <f>IF($K71=0,0,(($M71-$K71)/$K71)*100)</f>
        <v>0</v>
      </c>
      <c r="T71" s="62">
        <f>IF($E71=0,0,($P71/$E71)*100)</f>
        <v>0</v>
      </c>
      <c r="U71" s="66">
        <f>IF($E71=0,0,($Q71/$E71)*100)</f>
        <v>0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19128000</v>
      </c>
      <c r="C72" s="105">
        <f>SUM(C9:C15,C18:C23,C26:C29,C32,C35:C39,C42:C52,C55:C58,C61:C65,C69)</f>
        <v>-12000000</v>
      </c>
      <c r="D72" s="105"/>
      <c r="E72" s="105">
        <f>$B72+$C72+$D72</f>
        <v>7128000</v>
      </c>
      <c r="F72" s="106">
        <f aca="true" t="shared" si="42" ref="F72:O72">SUM(F9:F15,F18:F23,F26:F29,F32,F35:F39,F42:F52,F55:F58,F61:F65,F69)</f>
        <v>6228000</v>
      </c>
      <c r="G72" s="107">
        <f t="shared" si="42"/>
        <v>4828000</v>
      </c>
      <c r="H72" s="106">
        <f t="shared" si="42"/>
        <v>570000</v>
      </c>
      <c r="I72" s="107">
        <f t="shared" si="42"/>
        <v>0</v>
      </c>
      <c r="J72" s="106">
        <f t="shared" si="42"/>
        <v>671000</v>
      </c>
      <c r="K72" s="107">
        <f t="shared" si="42"/>
        <v>379900</v>
      </c>
      <c r="L72" s="106">
        <f t="shared" si="42"/>
        <v>894000</v>
      </c>
      <c r="M72" s="107">
        <f t="shared" si="42"/>
        <v>428075</v>
      </c>
      <c r="N72" s="106">
        <f t="shared" si="42"/>
        <v>0</v>
      </c>
      <c r="O72" s="107">
        <f t="shared" si="42"/>
        <v>0</v>
      </c>
      <c r="P72" s="106">
        <f>$H72+$J72+$L72+$N72</f>
        <v>2135000</v>
      </c>
      <c r="Q72" s="107">
        <f>$I72+$K72+$M72+$O72</f>
        <v>807975</v>
      </c>
      <c r="R72" s="62">
        <f>IF($J72=0,0,(($L72-$J72)/$J72)*100)</f>
        <v>33.23397913561848</v>
      </c>
      <c r="S72" s="63">
        <f>IF($K72=0,0,(($M72-$K72)/$K72)*100)</f>
        <v>12.68096867596736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37.27304469273743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14.105708798882683</v>
      </c>
      <c r="V72" s="106">
        <f>SUM(V9:V15,V18:V23,V26:V29,V32,V35:V39,V42:V52,V55:V58,V61:V65,V69)</f>
        <v>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8248000</v>
      </c>
      <c r="C87" s="114">
        <v>0</v>
      </c>
      <c r="D87" s="114"/>
      <c r="E87" s="114">
        <f t="shared" si="44"/>
        <v>8248000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2800000</v>
      </c>
      <c r="C91" s="114">
        <v>0</v>
      </c>
      <c r="D91" s="114"/>
      <c r="E91" s="114">
        <f t="shared" si="44"/>
        <v>2800000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45500000</v>
      </c>
      <c r="C92" s="114">
        <v>0</v>
      </c>
      <c r="D92" s="114"/>
      <c r="E92" s="114">
        <f t="shared" si="44"/>
        <v>45500000</v>
      </c>
      <c r="F92" s="114">
        <v>0</v>
      </c>
      <c r="G92" s="114">
        <v>0</v>
      </c>
      <c r="H92" s="114">
        <v>5081000</v>
      </c>
      <c r="I92" s="114"/>
      <c r="J92" s="114"/>
      <c r="K92" s="114"/>
      <c r="L92" s="114"/>
      <c r="M92" s="114"/>
      <c r="N92" s="114"/>
      <c r="O92" s="114"/>
      <c r="P92" s="116">
        <f t="shared" si="45"/>
        <v>5081000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11.167032967032966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1" sqref="A1:U1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109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1000000</v>
      </c>
      <c r="C10" s="93">
        <v>0</v>
      </c>
      <c r="D10" s="93"/>
      <c r="E10" s="93">
        <f aca="true" t="shared" si="0" ref="E10:E16">$B10+$C10+$D10</f>
        <v>1000000</v>
      </c>
      <c r="F10" s="94">
        <v>1000000</v>
      </c>
      <c r="G10" s="95">
        <v>1000000</v>
      </c>
      <c r="H10" s="94">
        <v>117000</v>
      </c>
      <c r="I10" s="95">
        <v>117365</v>
      </c>
      <c r="J10" s="94">
        <v>325000</v>
      </c>
      <c r="K10" s="95">
        <v>325979</v>
      </c>
      <c r="L10" s="94">
        <v>344000</v>
      </c>
      <c r="M10" s="95">
        <v>286232</v>
      </c>
      <c r="N10" s="94"/>
      <c r="O10" s="95"/>
      <c r="P10" s="94">
        <f aca="true" t="shared" si="1" ref="P10:P16">$H10+$J10+$L10+$N10</f>
        <v>786000</v>
      </c>
      <c r="Q10" s="95">
        <f aca="true" t="shared" si="2" ref="Q10:Q16">$I10+$K10+$M10+$O10</f>
        <v>729576</v>
      </c>
      <c r="R10" s="49">
        <f aca="true" t="shared" si="3" ref="R10:R16">IF($J10=0,0,(($L10-$J10)/$J10)*100)</f>
        <v>5.846153846153846</v>
      </c>
      <c r="S10" s="50">
        <f aca="true" t="shared" si="4" ref="S10:S16">IF($K10=0,0,(($M10-$K10)/$K10)*100)</f>
        <v>-12.193116734513573</v>
      </c>
      <c r="T10" s="49">
        <f aca="true" t="shared" si="5" ref="T10:T15">IF($E10=0,0,($P10/$E10)*100)</f>
        <v>78.60000000000001</v>
      </c>
      <c r="U10" s="51">
        <f aca="true" t="shared" si="6" ref="U10:U15">IF($E10=0,0,($Q10/$E10)*100)</f>
        <v>72.9576</v>
      </c>
      <c r="V10" s="94">
        <v>396000</v>
      </c>
      <c r="W10" s="95">
        <v>0</v>
      </c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54295000</v>
      </c>
      <c r="C12" s="93">
        <v>0</v>
      </c>
      <c r="D12" s="93"/>
      <c r="E12" s="93">
        <f t="shared" si="0"/>
        <v>54295000</v>
      </c>
      <c r="F12" s="94">
        <v>0</v>
      </c>
      <c r="G12" s="95">
        <v>0</v>
      </c>
      <c r="H12" s="94"/>
      <c r="I12" s="95"/>
      <c r="J12" s="94"/>
      <c r="K12" s="95">
        <v>4468421</v>
      </c>
      <c r="L12" s="94"/>
      <c r="M12" s="95">
        <v>11520809</v>
      </c>
      <c r="N12" s="94"/>
      <c r="O12" s="95"/>
      <c r="P12" s="94">
        <f t="shared" si="1"/>
        <v>0</v>
      </c>
      <c r="Q12" s="95">
        <f t="shared" si="2"/>
        <v>15989230</v>
      </c>
      <c r="R12" s="49">
        <f t="shared" si="3"/>
        <v>0</v>
      </c>
      <c r="S12" s="50">
        <f t="shared" si="4"/>
        <v>157.8272951451978</v>
      </c>
      <c r="T12" s="49">
        <f t="shared" si="5"/>
        <v>0</v>
      </c>
      <c r="U12" s="51">
        <f t="shared" si="6"/>
        <v>29.448807440832493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65000000</v>
      </c>
      <c r="C13" s="93">
        <v>29092000</v>
      </c>
      <c r="D13" s="93"/>
      <c r="E13" s="93">
        <f t="shared" si="0"/>
        <v>94092000</v>
      </c>
      <c r="F13" s="94">
        <v>94092000</v>
      </c>
      <c r="G13" s="95">
        <v>94092000</v>
      </c>
      <c r="H13" s="94">
        <v>30000</v>
      </c>
      <c r="I13" s="95"/>
      <c r="J13" s="94">
        <v>5423000</v>
      </c>
      <c r="K13" s="95">
        <v>10664613</v>
      </c>
      <c r="L13" s="94">
        <v>16764000</v>
      </c>
      <c r="M13" s="95">
        <v>19095704</v>
      </c>
      <c r="N13" s="94"/>
      <c r="O13" s="95"/>
      <c r="P13" s="94">
        <f t="shared" si="1"/>
        <v>22217000</v>
      </c>
      <c r="Q13" s="95">
        <f t="shared" si="2"/>
        <v>29760317</v>
      </c>
      <c r="R13" s="49">
        <f t="shared" si="3"/>
        <v>209.12778904665313</v>
      </c>
      <c r="S13" s="50">
        <f t="shared" si="4"/>
        <v>79.05669901008129</v>
      </c>
      <c r="T13" s="49">
        <f t="shared" si="5"/>
        <v>23.611996769119585</v>
      </c>
      <c r="U13" s="51">
        <f t="shared" si="6"/>
        <v>31.628955702929044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3300000</v>
      </c>
      <c r="C14" s="93">
        <v>0</v>
      </c>
      <c r="D14" s="93"/>
      <c r="E14" s="93">
        <f t="shared" si="0"/>
        <v>3300000</v>
      </c>
      <c r="F14" s="94">
        <v>3300000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123595000</v>
      </c>
      <c r="C16" s="96">
        <f>SUM(C9:C15)</f>
        <v>29092000</v>
      </c>
      <c r="D16" s="96"/>
      <c r="E16" s="96">
        <f t="shared" si="0"/>
        <v>152687000</v>
      </c>
      <c r="F16" s="97">
        <f aca="true" t="shared" si="7" ref="F16:O16">SUM(F9:F15)</f>
        <v>98392000</v>
      </c>
      <c r="G16" s="98">
        <f t="shared" si="7"/>
        <v>95092000</v>
      </c>
      <c r="H16" s="97">
        <f t="shared" si="7"/>
        <v>147000</v>
      </c>
      <c r="I16" s="98">
        <f t="shared" si="7"/>
        <v>117365</v>
      </c>
      <c r="J16" s="97">
        <f t="shared" si="7"/>
        <v>5748000</v>
      </c>
      <c r="K16" s="98">
        <f t="shared" si="7"/>
        <v>15459013</v>
      </c>
      <c r="L16" s="97">
        <f t="shared" si="7"/>
        <v>17108000</v>
      </c>
      <c r="M16" s="98">
        <f t="shared" si="7"/>
        <v>30902745</v>
      </c>
      <c r="N16" s="97">
        <f t="shared" si="7"/>
        <v>0</v>
      </c>
      <c r="O16" s="98">
        <f t="shared" si="7"/>
        <v>0</v>
      </c>
      <c r="P16" s="97">
        <f t="shared" si="1"/>
        <v>23003000</v>
      </c>
      <c r="Q16" s="98">
        <f t="shared" si="2"/>
        <v>46479123</v>
      </c>
      <c r="R16" s="53">
        <f t="shared" si="3"/>
        <v>197.633959638135</v>
      </c>
      <c r="S16" s="54">
        <f t="shared" si="4"/>
        <v>99.90115151594736</v>
      </c>
      <c r="T16" s="53">
        <f>IF((SUM($E9:$E13)+$E15)=0,0,(P16/(SUM($E9:$E13)+$E15)*100))</f>
        <v>15.398260892848775</v>
      </c>
      <c r="U16" s="55">
        <f>IF((SUM($E9:$E13)+$E15)=0,0,(Q16/(SUM($E9:$E13)+$E15)*100))</f>
        <v>31.113231405677872</v>
      </c>
      <c r="V16" s="97">
        <f>SUM(V9:V15)</f>
        <v>396000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0</v>
      </c>
      <c r="C18" s="93">
        <v>0</v>
      </c>
      <c r="D18" s="93"/>
      <c r="E18" s="93">
        <f aca="true" t="shared" si="8" ref="E18:E24">$B18+$C18+$D18</f>
        <v>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/>
    </row>
    <row r="19" spans="1:23" ht="12.75" customHeight="1">
      <c r="A19" s="48" t="s">
        <v>43</v>
      </c>
      <c r="B19" s="93">
        <v>0</v>
      </c>
      <c r="C19" s="93">
        <v>0</v>
      </c>
      <c r="D19" s="93"/>
      <c r="E19" s="93">
        <f t="shared" si="8"/>
        <v>0</v>
      </c>
      <c r="F19" s="94">
        <v>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8"/>
        <v>0</v>
      </c>
      <c r="F20" s="94">
        <v>0</v>
      </c>
      <c r="G20" s="95">
        <v>0</v>
      </c>
      <c r="H20" s="94"/>
      <c r="I20" s="95"/>
      <c r="J20" s="94"/>
      <c r="K20" s="95"/>
      <c r="L20" s="94"/>
      <c r="M20" s="95"/>
      <c r="N20" s="94"/>
      <c r="O20" s="95"/>
      <c r="P20" s="94">
        <f t="shared" si="9"/>
        <v>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0</v>
      </c>
      <c r="C24" s="96">
        <f>SUM(C18:C23)</f>
        <v>0</v>
      </c>
      <c r="D24" s="96"/>
      <c r="E24" s="96">
        <f t="shared" si="8"/>
        <v>0</v>
      </c>
      <c r="F24" s="97">
        <f aca="true" t="shared" si="15" ref="F24:O24">SUM(F18:F23)</f>
        <v>0</v>
      </c>
      <c r="G24" s="98">
        <f t="shared" si="15"/>
        <v>0</v>
      </c>
      <c r="H24" s="97">
        <f t="shared" si="15"/>
        <v>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0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679153000</v>
      </c>
      <c r="C28" s="93">
        <v>0</v>
      </c>
      <c r="D28" s="93"/>
      <c r="E28" s="93">
        <f>$B28+$C28+$D28</f>
        <v>679153000</v>
      </c>
      <c r="F28" s="94">
        <v>679153000</v>
      </c>
      <c r="G28" s="95">
        <v>679153000</v>
      </c>
      <c r="H28" s="94">
        <v>133463000</v>
      </c>
      <c r="I28" s="95">
        <v>31422858</v>
      </c>
      <c r="J28" s="94">
        <v>225773000</v>
      </c>
      <c r="K28" s="95">
        <v>238450989</v>
      </c>
      <c r="L28" s="94">
        <v>208144000</v>
      </c>
      <c r="M28" s="95">
        <v>201410890</v>
      </c>
      <c r="N28" s="94"/>
      <c r="O28" s="95"/>
      <c r="P28" s="94">
        <f>$H28+$J28+$L28+$N28</f>
        <v>567380000</v>
      </c>
      <c r="Q28" s="95">
        <f>$I28+$K28+$M28+$O28</f>
        <v>471284737</v>
      </c>
      <c r="R28" s="49">
        <f>IF($J28=0,0,(($L28-$J28)/$J28)*100)</f>
        <v>-7.8082853131242445</v>
      </c>
      <c r="S28" s="50">
        <f>IF($K28=0,0,(($M28-$K28)/$K28)*100)</f>
        <v>-15.533631944801874</v>
      </c>
      <c r="T28" s="49">
        <f>IF($E28=0,0,($P28/$E28)*100)</f>
        <v>83.54229459341268</v>
      </c>
      <c r="U28" s="51">
        <f>IF($E28=0,0,($Q28/$E28)*100)</f>
        <v>69.39301409255351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IF($J29=0,0,(($L29-$J29)/$J29)*100)</f>
        <v>0</v>
      </c>
      <c r="S29" s="50">
        <f>IF($K29=0,0,(($M29-$K29)/$K29)*100)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679153000</v>
      </c>
      <c r="C30" s="96">
        <f>SUM(C26:C29)</f>
        <v>0</v>
      </c>
      <c r="D30" s="96"/>
      <c r="E30" s="96">
        <f>$B30+$C30+$D30</f>
        <v>679153000</v>
      </c>
      <c r="F30" s="97">
        <f aca="true" t="shared" si="16" ref="F30:O30">SUM(F26:F29)</f>
        <v>679153000</v>
      </c>
      <c r="G30" s="98">
        <f t="shared" si="16"/>
        <v>679153000</v>
      </c>
      <c r="H30" s="97">
        <f t="shared" si="16"/>
        <v>133463000</v>
      </c>
      <c r="I30" s="98">
        <f t="shared" si="16"/>
        <v>31422858</v>
      </c>
      <c r="J30" s="97">
        <f t="shared" si="16"/>
        <v>225773000</v>
      </c>
      <c r="K30" s="98">
        <f t="shared" si="16"/>
        <v>238450989</v>
      </c>
      <c r="L30" s="97">
        <f t="shared" si="16"/>
        <v>208144000</v>
      </c>
      <c r="M30" s="98">
        <f t="shared" si="16"/>
        <v>201410890</v>
      </c>
      <c r="N30" s="97">
        <f t="shared" si="16"/>
        <v>0</v>
      </c>
      <c r="O30" s="98">
        <f t="shared" si="16"/>
        <v>0</v>
      </c>
      <c r="P30" s="97">
        <f>$H30+$J30+$L30+$N30</f>
        <v>567380000</v>
      </c>
      <c r="Q30" s="98">
        <f>$I30+$K30+$M30+$O30</f>
        <v>471284737</v>
      </c>
      <c r="R30" s="53">
        <f>IF($J30=0,0,(($L30-$J30)/$J30)*100)</f>
        <v>-7.8082853131242445</v>
      </c>
      <c r="S30" s="54">
        <f>IF($K30=0,0,(($M30-$K30)/$K30)*100)</f>
        <v>-15.533631944801874</v>
      </c>
      <c r="T30" s="53">
        <f>IF($E30=0,0,($P30/$E30)*100)</f>
        <v>83.54229459341268</v>
      </c>
      <c r="U30" s="55">
        <f>IF($E30=0,0,($Q30/$E30)*100)</f>
        <v>69.39301409255351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22022000</v>
      </c>
      <c r="C32" s="93">
        <v>0</v>
      </c>
      <c r="D32" s="93"/>
      <c r="E32" s="93">
        <f>$B32+$C32+$D32</f>
        <v>22022000</v>
      </c>
      <c r="F32" s="94">
        <v>22022000</v>
      </c>
      <c r="G32" s="95">
        <v>22022000</v>
      </c>
      <c r="H32" s="94">
        <v>2762000</v>
      </c>
      <c r="I32" s="95">
        <v>2762203</v>
      </c>
      <c r="J32" s="94">
        <v>9033000</v>
      </c>
      <c r="K32" s="95">
        <v>9032798</v>
      </c>
      <c r="L32" s="94">
        <v>5936000</v>
      </c>
      <c r="M32" s="95">
        <v>6565850</v>
      </c>
      <c r="N32" s="94"/>
      <c r="O32" s="95"/>
      <c r="P32" s="94">
        <f>$H32+$J32+$L32+$N32</f>
        <v>17731000</v>
      </c>
      <c r="Q32" s="95">
        <f>$I32+$K32+$M32+$O32</f>
        <v>18360851</v>
      </c>
      <c r="R32" s="49">
        <f>IF($J32=0,0,(($L32-$J32)/$J32)*100)</f>
        <v>-34.2853979851655</v>
      </c>
      <c r="S32" s="50">
        <f>IF($K32=0,0,(($M32-$K32)/$K32)*100)</f>
        <v>-27.311005958508094</v>
      </c>
      <c r="T32" s="49">
        <f>IF($E32=0,0,($P32/$E32)*100)</f>
        <v>80.5149396058487</v>
      </c>
      <c r="U32" s="51">
        <f>IF($E32=0,0,($Q32/$E32)*100)</f>
        <v>83.37503859776587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22022000</v>
      </c>
      <c r="C33" s="96">
        <f>C32</f>
        <v>0</v>
      </c>
      <c r="D33" s="96"/>
      <c r="E33" s="96">
        <f>$B33+$C33+$D33</f>
        <v>22022000</v>
      </c>
      <c r="F33" s="97">
        <f aca="true" t="shared" si="17" ref="F33:O33">F32</f>
        <v>22022000</v>
      </c>
      <c r="G33" s="98">
        <f t="shared" si="17"/>
        <v>22022000</v>
      </c>
      <c r="H33" s="97">
        <f t="shared" si="17"/>
        <v>2762000</v>
      </c>
      <c r="I33" s="98">
        <f t="shared" si="17"/>
        <v>2762203</v>
      </c>
      <c r="J33" s="97">
        <f t="shared" si="17"/>
        <v>9033000</v>
      </c>
      <c r="K33" s="98">
        <f t="shared" si="17"/>
        <v>9032798</v>
      </c>
      <c r="L33" s="97">
        <f t="shared" si="17"/>
        <v>5936000</v>
      </c>
      <c r="M33" s="98">
        <f t="shared" si="17"/>
        <v>6565850</v>
      </c>
      <c r="N33" s="97">
        <f t="shared" si="17"/>
        <v>0</v>
      </c>
      <c r="O33" s="98">
        <f t="shared" si="17"/>
        <v>0</v>
      </c>
      <c r="P33" s="97">
        <f>$H33+$J33+$L33+$N33</f>
        <v>17731000</v>
      </c>
      <c r="Q33" s="98">
        <f>$I33+$K33+$M33+$O33</f>
        <v>18360851</v>
      </c>
      <c r="R33" s="53">
        <f>IF($J33=0,0,(($L33-$J33)/$J33)*100)</f>
        <v>-34.2853979851655</v>
      </c>
      <c r="S33" s="54">
        <f>IF($K33=0,0,(($M33-$K33)/$K33)*100)</f>
        <v>-27.311005958508094</v>
      </c>
      <c r="T33" s="53">
        <f>IF($E33=0,0,($P33/$E33)*100)</f>
        <v>80.5149396058487</v>
      </c>
      <c r="U33" s="55">
        <f>IF($E33=0,0,($Q33/$E33)*100)</f>
        <v>83.37503859776587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0</v>
      </c>
      <c r="C35" s="93">
        <v>0</v>
      </c>
      <c r="D35" s="93"/>
      <c r="E35" s="93">
        <f aca="true" t="shared" si="18" ref="E35:E40">$B35+$C35+$D35</f>
        <v>0</v>
      </c>
      <c r="F35" s="94">
        <v>0</v>
      </c>
      <c r="G35" s="95">
        <v>500000</v>
      </c>
      <c r="H35" s="94"/>
      <c r="I35" s="95"/>
      <c r="J35" s="94"/>
      <c r="K35" s="95"/>
      <c r="L35" s="94"/>
      <c r="M35" s="95"/>
      <c r="N35" s="94"/>
      <c r="O35" s="95"/>
      <c r="P35" s="94">
        <f aca="true" t="shared" si="19" ref="P35:P40">$H35+$J35+$L35+$N35</f>
        <v>0</v>
      </c>
      <c r="Q35" s="95">
        <f aca="true" t="shared" si="20" ref="Q35:Q40">$I35+$K35+$M35+$O35</f>
        <v>0</v>
      </c>
      <c r="R35" s="49">
        <f aca="true" t="shared" si="21" ref="R35:R40">IF($J35=0,0,(($L35-$J35)/$J35)*100)</f>
        <v>0</v>
      </c>
      <c r="S35" s="50">
        <f aca="true" t="shared" si="22" ref="S35:S40">IF($K35=0,0,(($M35-$K35)/$K35)*100)</f>
        <v>0</v>
      </c>
      <c r="T35" s="49">
        <f>IF($E35=0,0,($P35/$E35)*100)</f>
        <v>0</v>
      </c>
      <c r="U35" s="51">
        <f>IF($E35=0,0,($Q35/$E35)*100)</f>
        <v>0</v>
      </c>
      <c r="V35" s="94">
        <v>8302000</v>
      </c>
      <c r="W35" s="95">
        <v>0</v>
      </c>
    </row>
    <row r="36" spans="1:23" ht="12.75" customHeight="1">
      <c r="A36" s="48" t="s">
        <v>57</v>
      </c>
      <c r="B36" s="93">
        <v>108677000</v>
      </c>
      <c r="C36" s="93">
        <v>-10900000</v>
      </c>
      <c r="D36" s="93"/>
      <c r="E36" s="93">
        <f t="shared" si="18"/>
        <v>97777000</v>
      </c>
      <c r="F36" s="94">
        <v>97777000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8"/>
        <v>0</v>
      </c>
      <c r="F38" s="94">
        <v>0</v>
      </c>
      <c r="G38" s="95">
        <v>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108677000</v>
      </c>
      <c r="C40" s="96">
        <f>SUM(C35:C39)</f>
        <v>-10900000</v>
      </c>
      <c r="D40" s="96"/>
      <c r="E40" s="96">
        <f t="shared" si="18"/>
        <v>97777000</v>
      </c>
      <c r="F40" s="97">
        <f aca="true" t="shared" si="23" ref="F40:O40">SUM(F35:F39)</f>
        <v>97777000</v>
      </c>
      <c r="G40" s="98">
        <f t="shared" si="23"/>
        <v>500000</v>
      </c>
      <c r="H40" s="97">
        <f t="shared" si="23"/>
        <v>0</v>
      </c>
      <c r="I40" s="98">
        <f t="shared" si="23"/>
        <v>0</v>
      </c>
      <c r="J40" s="97">
        <f t="shared" si="23"/>
        <v>0</v>
      </c>
      <c r="K40" s="98">
        <f t="shared" si="23"/>
        <v>0</v>
      </c>
      <c r="L40" s="97">
        <f t="shared" si="23"/>
        <v>0</v>
      </c>
      <c r="M40" s="98">
        <f t="shared" si="23"/>
        <v>0</v>
      </c>
      <c r="N40" s="97">
        <f t="shared" si="23"/>
        <v>0</v>
      </c>
      <c r="O40" s="98">
        <f t="shared" si="23"/>
        <v>0</v>
      </c>
      <c r="P40" s="97">
        <f t="shared" si="19"/>
        <v>0</v>
      </c>
      <c r="Q40" s="98">
        <f t="shared" si="20"/>
        <v>0</v>
      </c>
      <c r="R40" s="53">
        <f t="shared" si="21"/>
        <v>0</v>
      </c>
      <c r="S40" s="54">
        <f t="shared" si="22"/>
        <v>0</v>
      </c>
      <c r="T40" s="53">
        <f>IF((+$E35+$E38)=0,0,(P40/(+$E35+$E38))*100)</f>
        <v>0</v>
      </c>
      <c r="U40" s="55">
        <f>IF((+$E35+$E38)=0,0,(Q40/(+$E35+$E38))*100)</f>
        <v>0</v>
      </c>
      <c r="V40" s="97">
        <f>SUM(V35:V39)</f>
        <v>8302000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4"/>
        <v>0</v>
      </c>
      <c r="F44" s="94">
        <v>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0</v>
      </c>
      <c r="C51" s="93">
        <v>0</v>
      </c>
      <c r="D51" s="93"/>
      <c r="E51" s="93">
        <f t="shared" si="24"/>
        <v>0</v>
      </c>
      <c r="F51" s="94">
        <v>0</v>
      </c>
      <c r="G51" s="95">
        <v>0</v>
      </c>
      <c r="H51" s="94"/>
      <c r="I51" s="95"/>
      <c r="J51" s="94"/>
      <c r="K51" s="95"/>
      <c r="L51" s="94"/>
      <c r="M51" s="95"/>
      <c r="N51" s="94"/>
      <c r="O51" s="95"/>
      <c r="P51" s="94">
        <f t="shared" si="25"/>
        <v>0</v>
      </c>
      <c r="Q51" s="95">
        <f t="shared" si="26"/>
        <v>0</v>
      </c>
      <c r="R51" s="49">
        <f t="shared" si="27"/>
        <v>0</v>
      </c>
      <c r="S51" s="50">
        <f t="shared" si="28"/>
        <v>0</v>
      </c>
      <c r="T51" s="49">
        <f t="shared" si="29"/>
        <v>0</v>
      </c>
      <c r="U51" s="51">
        <f t="shared" si="30"/>
        <v>0</v>
      </c>
      <c r="V51" s="94">
        <v>0</v>
      </c>
      <c r="W51" s="95">
        <v>0</v>
      </c>
    </row>
    <row r="52" spans="1:23" ht="12.75" customHeight="1">
      <c r="A52" s="48" t="s">
        <v>72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0</v>
      </c>
      <c r="C53" s="96">
        <f>SUM(C42:C52)</f>
        <v>0</v>
      </c>
      <c r="D53" s="96"/>
      <c r="E53" s="96">
        <f t="shared" si="24"/>
        <v>0</v>
      </c>
      <c r="F53" s="97">
        <f aca="true" t="shared" si="31" ref="F53:O53">SUM(F42:F52)</f>
        <v>0</v>
      </c>
      <c r="G53" s="98">
        <f t="shared" si="31"/>
        <v>0</v>
      </c>
      <c r="H53" s="97">
        <f t="shared" si="31"/>
        <v>0</v>
      </c>
      <c r="I53" s="98">
        <f t="shared" si="31"/>
        <v>0</v>
      </c>
      <c r="J53" s="97">
        <f t="shared" si="31"/>
        <v>0</v>
      </c>
      <c r="K53" s="98">
        <f t="shared" si="31"/>
        <v>0</v>
      </c>
      <c r="L53" s="97">
        <f t="shared" si="31"/>
        <v>0</v>
      </c>
      <c r="M53" s="98">
        <f t="shared" si="31"/>
        <v>0</v>
      </c>
      <c r="N53" s="97">
        <f t="shared" si="31"/>
        <v>0</v>
      </c>
      <c r="O53" s="98">
        <f t="shared" si="31"/>
        <v>0</v>
      </c>
      <c r="P53" s="97">
        <f t="shared" si="25"/>
        <v>0</v>
      </c>
      <c r="Q53" s="98">
        <f t="shared" si="26"/>
        <v>0</v>
      </c>
      <c r="R53" s="53">
        <f t="shared" si="27"/>
        <v>0</v>
      </c>
      <c r="S53" s="54">
        <f t="shared" si="28"/>
        <v>0</v>
      </c>
      <c r="T53" s="53">
        <f>IF((+$E43+$E45+$E47+$E48+$E51)=0,0,(P53/(+$E43+$E45+$E47+$E48+$E51))*100)</f>
        <v>0</v>
      </c>
      <c r="U53" s="55">
        <f>IF((+$E43+$E45+$E47+$E48+$E51)=0,0,(Q53/(+$E43+$E45+$E47+$E48+$E51))*100)</f>
        <v>0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933447000</v>
      </c>
      <c r="C67" s="105">
        <f>SUM(C9:C15,C18:C23,C26:C29,C32,C35:C39,C42:C52,C55:C58,C61:C65)</f>
        <v>18192000</v>
      </c>
      <c r="D67" s="105"/>
      <c r="E67" s="105">
        <f t="shared" si="33"/>
        <v>951639000</v>
      </c>
      <c r="F67" s="106">
        <f aca="true" t="shared" si="39" ref="F67:O67">SUM(F9:F15,F18:F23,F26:F29,F32,F35:F39,F42:F52,F55:F58,F61:F65)</f>
        <v>897344000</v>
      </c>
      <c r="G67" s="107">
        <f t="shared" si="39"/>
        <v>796767000</v>
      </c>
      <c r="H67" s="106">
        <f t="shared" si="39"/>
        <v>136372000</v>
      </c>
      <c r="I67" s="107">
        <f t="shared" si="39"/>
        <v>34302426</v>
      </c>
      <c r="J67" s="106">
        <f t="shared" si="39"/>
        <v>240554000</v>
      </c>
      <c r="K67" s="107">
        <f t="shared" si="39"/>
        <v>262942800</v>
      </c>
      <c r="L67" s="106">
        <f t="shared" si="39"/>
        <v>231188000</v>
      </c>
      <c r="M67" s="107">
        <f t="shared" si="39"/>
        <v>238879485</v>
      </c>
      <c r="N67" s="106">
        <f t="shared" si="39"/>
        <v>0</v>
      </c>
      <c r="O67" s="107">
        <f t="shared" si="39"/>
        <v>0</v>
      </c>
      <c r="P67" s="106">
        <f t="shared" si="34"/>
        <v>608114000</v>
      </c>
      <c r="Q67" s="107">
        <f t="shared" si="35"/>
        <v>536124711</v>
      </c>
      <c r="R67" s="62">
        <f t="shared" si="36"/>
        <v>-3.893512475369356</v>
      </c>
      <c r="S67" s="63">
        <f t="shared" si="37"/>
        <v>-9.15153980257303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71.49555235244462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63.03182025531354</v>
      </c>
      <c r="V67" s="106">
        <f>SUM(V9:V15,V18:V23,V26:V29,V32,V35:V39,V42:V52,V55:V58,V61:V65)</f>
        <v>8698000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0</v>
      </c>
      <c r="C69" s="93">
        <v>0</v>
      </c>
      <c r="D69" s="93"/>
      <c r="E69" s="93">
        <f>$B69+$C69+$D69</f>
        <v>0</v>
      </c>
      <c r="F69" s="94">
        <v>0</v>
      </c>
      <c r="G69" s="95">
        <v>0</v>
      </c>
      <c r="H69" s="94"/>
      <c r="I69" s="95"/>
      <c r="J69" s="94"/>
      <c r="K69" s="95"/>
      <c r="L69" s="94"/>
      <c r="M69" s="95"/>
      <c r="N69" s="94"/>
      <c r="O69" s="95"/>
      <c r="P69" s="94">
        <f>$H69+$J69+$L69+$N69</f>
        <v>0</v>
      </c>
      <c r="Q69" s="95">
        <f>$I69+$K69+$M69+$O69</f>
        <v>0</v>
      </c>
      <c r="R69" s="49">
        <f>IF($J69=0,0,(($L69-$J69)/$J69)*100)</f>
        <v>0</v>
      </c>
      <c r="S69" s="50">
        <f>IF($K69=0,0,(($M69-$K69)/$K69)*100)</f>
        <v>0</v>
      </c>
      <c r="T69" s="49">
        <f>IF($E69=0,0,($P69/$E69)*100)</f>
        <v>0</v>
      </c>
      <c r="U69" s="51">
        <f>IF($E69=0,0,($Q69/$E69)*100)</f>
        <v>0</v>
      </c>
      <c r="V69" s="94">
        <v>0</v>
      </c>
      <c r="W69" s="95">
        <v>0</v>
      </c>
    </row>
    <row r="70" spans="1:23" ht="12.75" customHeight="1">
      <c r="A70" s="57" t="s">
        <v>40</v>
      </c>
      <c r="B70" s="102">
        <f>B69</f>
        <v>0</v>
      </c>
      <c r="C70" s="102">
        <f>C69</f>
        <v>0</v>
      </c>
      <c r="D70" s="102"/>
      <c r="E70" s="102">
        <f>$B70+$C70+$D70</f>
        <v>0</v>
      </c>
      <c r="F70" s="103">
        <f aca="true" t="shared" si="40" ref="F70:O70">F69</f>
        <v>0</v>
      </c>
      <c r="G70" s="104">
        <f t="shared" si="40"/>
        <v>0</v>
      </c>
      <c r="H70" s="103">
        <f t="shared" si="40"/>
        <v>0</v>
      </c>
      <c r="I70" s="104">
        <f t="shared" si="40"/>
        <v>0</v>
      </c>
      <c r="J70" s="103">
        <f t="shared" si="40"/>
        <v>0</v>
      </c>
      <c r="K70" s="104">
        <f t="shared" si="40"/>
        <v>0</v>
      </c>
      <c r="L70" s="103">
        <f t="shared" si="40"/>
        <v>0</v>
      </c>
      <c r="M70" s="104">
        <f t="shared" si="40"/>
        <v>0</v>
      </c>
      <c r="N70" s="103">
        <f t="shared" si="40"/>
        <v>0</v>
      </c>
      <c r="O70" s="104">
        <f t="shared" si="40"/>
        <v>0</v>
      </c>
      <c r="P70" s="103">
        <f>$H70+$J70+$L70+$N70</f>
        <v>0</v>
      </c>
      <c r="Q70" s="104">
        <f>$I70+$K70+$M70+$O70</f>
        <v>0</v>
      </c>
      <c r="R70" s="58">
        <f>IF($J70=0,0,(($L70-$J70)/$J70)*100)</f>
        <v>0</v>
      </c>
      <c r="S70" s="59">
        <f>IF($K70=0,0,(($M70-$K70)/$K70)*100)</f>
        <v>0</v>
      </c>
      <c r="T70" s="58">
        <f>IF($E70=0,0,($P70/$E70)*100)</f>
        <v>0</v>
      </c>
      <c r="U70" s="60">
        <f>IF($E70=0,0,($Q70/$E70)*100)</f>
        <v>0</v>
      </c>
      <c r="V70" s="103">
        <f>V69</f>
        <v>0</v>
      </c>
      <c r="W70" s="104">
        <f>W69</f>
        <v>0</v>
      </c>
    </row>
    <row r="71" spans="1:23" ht="12.75" customHeight="1">
      <c r="A71" s="61" t="s">
        <v>84</v>
      </c>
      <c r="B71" s="105">
        <f>B69</f>
        <v>0</v>
      </c>
      <c r="C71" s="105">
        <f>C69</f>
        <v>0</v>
      </c>
      <c r="D71" s="105"/>
      <c r="E71" s="105">
        <f>$B71+$C71+$D71</f>
        <v>0</v>
      </c>
      <c r="F71" s="106">
        <f aca="true" t="shared" si="41" ref="F71:O71">F69</f>
        <v>0</v>
      </c>
      <c r="G71" s="107">
        <f t="shared" si="41"/>
        <v>0</v>
      </c>
      <c r="H71" s="106">
        <f t="shared" si="41"/>
        <v>0</v>
      </c>
      <c r="I71" s="107">
        <f t="shared" si="41"/>
        <v>0</v>
      </c>
      <c r="J71" s="106">
        <f t="shared" si="41"/>
        <v>0</v>
      </c>
      <c r="K71" s="107">
        <f t="shared" si="41"/>
        <v>0</v>
      </c>
      <c r="L71" s="106">
        <f t="shared" si="41"/>
        <v>0</v>
      </c>
      <c r="M71" s="107">
        <f t="shared" si="41"/>
        <v>0</v>
      </c>
      <c r="N71" s="106">
        <f t="shared" si="41"/>
        <v>0</v>
      </c>
      <c r="O71" s="107">
        <f t="shared" si="41"/>
        <v>0</v>
      </c>
      <c r="P71" s="106">
        <f>$H71+$J71+$L71+$N71</f>
        <v>0</v>
      </c>
      <c r="Q71" s="107">
        <f>$I71+$K71+$M71+$O71</f>
        <v>0</v>
      </c>
      <c r="R71" s="62">
        <f>IF($J71=0,0,(($L71-$J71)/$J71)*100)</f>
        <v>0</v>
      </c>
      <c r="S71" s="63">
        <f>IF($K71=0,0,(($M71-$K71)/$K71)*100)</f>
        <v>0</v>
      </c>
      <c r="T71" s="62">
        <f>IF($E71=0,0,($P71/$E71)*100)</f>
        <v>0</v>
      </c>
      <c r="U71" s="66">
        <f>IF($E71=0,0,($Q71/$E71)*100)</f>
        <v>0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933447000</v>
      </c>
      <c r="C72" s="105">
        <f>SUM(C9:C15,C18:C23,C26:C29,C32,C35:C39,C42:C52,C55:C58,C61:C65,C69)</f>
        <v>18192000</v>
      </c>
      <c r="D72" s="105"/>
      <c r="E72" s="105">
        <f>$B72+$C72+$D72</f>
        <v>951639000</v>
      </c>
      <c r="F72" s="106">
        <f aca="true" t="shared" si="42" ref="F72:O72">SUM(F9:F15,F18:F23,F26:F29,F32,F35:F39,F42:F52,F55:F58,F61:F65,F69)</f>
        <v>897344000</v>
      </c>
      <c r="G72" s="107">
        <f t="shared" si="42"/>
        <v>796767000</v>
      </c>
      <c r="H72" s="106">
        <f t="shared" si="42"/>
        <v>136372000</v>
      </c>
      <c r="I72" s="107">
        <f t="shared" si="42"/>
        <v>34302426</v>
      </c>
      <c r="J72" s="106">
        <f t="shared" si="42"/>
        <v>240554000</v>
      </c>
      <c r="K72" s="107">
        <f t="shared" si="42"/>
        <v>262942800</v>
      </c>
      <c r="L72" s="106">
        <f t="shared" si="42"/>
        <v>231188000</v>
      </c>
      <c r="M72" s="107">
        <f t="shared" si="42"/>
        <v>238879485</v>
      </c>
      <c r="N72" s="106">
        <f t="shared" si="42"/>
        <v>0</v>
      </c>
      <c r="O72" s="107">
        <f t="shared" si="42"/>
        <v>0</v>
      </c>
      <c r="P72" s="106">
        <f>$H72+$J72+$L72+$N72</f>
        <v>608114000</v>
      </c>
      <c r="Q72" s="107">
        <f>$I72+$K72+$M72+$O72</f>
        <v>536124711</v>
      </c>
      <c r="R72" s="62">
        <f>IF($J72=0,0,(($L72-$J72)/$J72)*100)</f>
        <v>-3.893512475369356</v>
      </c>
      <c r="S72" s="63">
        <f>IF($K72=0,0,(($M72-$K72)/$K72)*100)</f>
        <v>-9.15153980257303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71.49555235244462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63.03182025531354</v>
      </c>
      <c r="V72" s="106">
        <f>SUM(V9:V15,V18:V23,V26:V29,V32,V35:V39,V42:V52,V55:V58,V61:V65,V69)</f>
        <v>8698000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337299000</v>
      </c>
      <c r="C87" s="114">
        <v>0</v>
      </c>
      <c r="D87" s="114"/>
      <c r="E87" s="114">
        <f t="shared" si="44"/>
        <v>337299000</v>
      </c>
      <c r="F87" s="114">
        <v>0</v>
      </c>
      <c r="G87" s="114">
        <v>0</v>
      </c>
      <c r="H87" s="114">
        <v>129172000</v>
      </c>
      <c r="I87" s="114"/>
      <c r="J87" s="114"/>
      <c r="K87" s="114"/>
      <c r="L87" s="114"/>
      <c r="M87" s="114"/>
      <c r="N87" s="114"/>
      <c r="O87" s="114"/>
      <c r="P87" s="116">
        <f t="shared" si="45"/>
        <v>129172000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38.29599257631953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18500000</v>
      </c>
      <c r="C91" s="114">
        <v>0</v>
      </c>
      <c r="D91" s="114"/>
      <c r="E91" s="114">
        <f t="shared" si="44"/>
        <v>18500000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270000000</v>
      </c>
      <c r="C92" s="114">
        <v>0</v>
      </c>
      <c r="D92" s="114"/>
      <c r="E92" s="114">
        <f t="shared" si="44"/>
        <v>270000000</v>
      </c>
      <c r="F92" s="114">
        <v>0</v>
      </c>
      <c r="G92" s="114">
        <v>0</v>
      </c>
      <c r="H92" s="114">
        <v>89016000</v>
      </c>
      <c r="I92" s="114"/>
      <c r="J92" s="114"/>
      <c r="K92" s="114"/>
      <c r="L92" s="114"/>
      <c r="M92" s="114"/>
      <c r="N92" s="114"/>
      <c r="O92" s="114"/>
      <c r="P92" s="116">
        <f t="shared" si="45"/>
        <v>89016000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32.968888888888884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1" sqref="A1:U1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1000000</v>
      </c>
      <c r="C10" s="93">
        <v>0</v>
      </c>
      <c r="D10" s="93"/>
      <c r="E10" s="93">
        <f aca="true" t="shared" si="0" ref="E10:E16">$B10+$C10+$D10</f>
        <v>1000000</v>
      </c>
      <c r="F10" s="94">
        <v>1000000</v>
      </c>
      <c r="G10" s="95">
        <v>1000000</v>
      </c>
      <c r="H10" s="94">
        <v>250000</v>
      </c>
      <c r="I10" s="95"/>
      <c r="J10" s="94">
        <v>249000</v>
      </c>
      <c r="K10" s="95"/>
      <c r="L10" s="94">
        <v>249000</v>
      </c>
      <c r="M10" s="95"/>
      <c r="N10" s="94"/>
      <c r="O10" s="95"/>
      <c r="P10" s="94">
        <f aca="true" t="shared" si="1" ref="P10:P16">$H10+$J10+$L10+$N10</f>
        <v>748000</v>
      </c>
      <c r="Q10" s="95">
        <f aca="true" t="shared" si="2" ref="Q10:Q16">$I10+$K10+$M10+$O10</f>
        <v>0</v>
      </c>
      <c r="R10" s="49">
        <f aca="true" t="shared" si="3" ref="R10:R16">IF($J10=0,0,(($L10-$J10)/$J10)*100)</f>
        <v>0</v>
      </c>
      <c r="S10" s="50">
        <f aca="true" t="shared" si="4" ref="S10:S16">IF($K10=0,0,(($M10-$K10)/$K10)*100)</f>
        <v>0</v>
      </c>
      <c r="T10" s="49">
        <f aca="true" t="shared" si="5" ref="T10:T15">IF($E10=0,0,($P10/$E10)*100)</f>
        <v>74.8</v>
      </c>
      <c r="U10" s="51">
        <f aca="true" t="shared" si="6" ref="U10:U15">IF($E10=0,0,($Q10/$E10)*100)</f>
        <v>0</v>
      </c>
      <c r="V10" s="94">
        <v>0</v>
      </c>
      <c r="W10" s="95">
        <v>0</v>
      </c>
    </row>
    <row r="11" spans="1:23" ht="12.75" customHeight="1">
      <c r="A11" s="48" t="s">
        <v>35</v>
      </c>
      <c r="B11" s="93">
        <v>7200000</v>
      </c>
      <c r="C11" s="93">
        <v>-1000000</v>
      </c>
      <c r="D11" s="93"/>
      <c r="E11" s="93">
        <f t="shared" si="0"/>
        <v>6200000</v>
      </c>
      <c r="F11" s="94">
        <v>6200000</v>
      </c>
      <c r="G11" s="95">
        <v>6200000</v>
      </c>
      <c r="H11" s="94">
        <v>2240000</v>
      </c>
      <c r="I11" s="95">
        <v>48126026</v>
      </c>
      <c r="J11" s="94">
        <v>1929000</v>
      </c>
      <c r="K11" s="95">
        <v>21102379</v>
      </c>
      <c r="L11" s="94">
        <v>1338000</v>
      </c>
      <c r="M11" s="95">
        <v>53732198</v>
      </c>
      <c r="N11" s="94"/>
      <c r="O11" s="95"/>
      <c r="P11" s="94">
        <f t="shared" si="1"/>
        <v>5507000</v>
      </c>
      <c r="Q11" s="95">
        <f t="shared" si="2"/>
        <v>122960603</v>
      </c>
      <c r="R11" s="49">
        <f t="shared" si="3"/>
        <v>-30.637636080870916</v>
      </c>
      <c r="S11" s="50">
        <f t="shared" si="4"/>
        <v>154.62625801574313</v>
      </c>
      <c r="T11" s="49">
        <f t="shared" si="5"/>
        <v>88.82258064516128</v>
      </c>
      <c r="U11" s="51">
        <f t="shared" si="6"/>
        <v>1983.2355322580647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75757000</v>
      </c>
      <c r="C12" s="93">
        <v>0</v>
      </c>
      <c r="D12" s="93"/>
      <c r="E12" s="93">
        <f t="shared" si="0"/>
        <v>75757000</v>
      </c>
      <c r="F12" s="94">
        <v>0</v>
      </c>
      <c r="G12" s="95">
        <v>0</v>
      </c>
      <c r="H12" s="94"/>
      <c r="I12" s="95"/>
      <c r="J12" s="94"/>
      <c r="K12" s="95">
        <v>47759000</v>
      </c>
      <c r="L12" s="94"/>
      <c r="M12" s="95"/>
      <c r="N12" s="94"/>
      <c r="O12" s="95"/>
      <c r="P12" s="94">
        <f t="shared" si="1"/>
        <v>0</v>
      </c>
      <c r="Q12" s="95">
        <f t="shared" si="2"/>
        <v>47759000</v>
      </c>
      <c r="R12" s="49">
        <f t="shared" si="3"/>
        <v>0</v>
      </c>
      <c r="S12" s="50">
        <f t="shared" si="4"/>
        <v>-100</v>
      </c>
      <c r="T12" s="49">
        <f t="shared" si="5"/>
        <v>0</v>
      </c>
      <c r="U12" s="51">
        <f t="shared" si="6"/>
        <v>63.04235912192932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65000000</v>
      </c>
      <c r="C13" s="93">
        <v>15000000</v>
      </c>
      <c r="D13" s="93"/>
      <c r="E13" s="93">
        <f t="shared" si="0"/>
        <v>80000000</v>
      </c>
      <c r="F13" s="94">
        <v>80000000</v>
      </c>
      <c r="G13" s="95">
        <v>80000000</v>
      </c>
      <c r="H13" s="94">
        <v>11957000</v>
      </c>
      <c r="I13" s="95"/>
      <c r="J13" s="94">
        <v>2946000</v>
      </c>
      <c r="K13" s="95">
        <v>19435000</v>
      </c>
      <c r="L13" s="94">
        <v>15153000</v>
      </c>
      <c r="M13" s="95"/>
      <c r="N13" s="94"/>
      <c r="O13" s="95"/>
      <c r="P13" s="94">
        <f t="shared" si="1"/>
        <v>30056000</v>
      </c>
      <c r="Q13" s="95">
        <f t="shared" si="2"/>
        <v>19435000</v>
      </c>
      <c r="R13" s="49">
        <f t="shared" si="3"/>
        <v>414.35845213849285</v>
      </c>
      <c r="S13" s="50">
        <f t="shared" si="4"/>
        <v>-100</v>
      </c>
      <c r="T13" s="49">
        <f t="shared" si="5"/>
        <v>37.57</v>
      </c>
      <c r="U13" s="51">
        <f t="shared" si="6"/>
        <v>24.29375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3497000</v>
      </c>
      <c r="C14" s="93">
        <v>0</v>
      </c>
      <c r="D14" s="93"/>
      <c r="E14" s="93">
        <f t="shared" si="0"/>
        <v>3497000</v>
      </c>
      <c r="F14" s="94">
        <v>3497000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152454000</v>
      </c>
      <c r="C16" s="96">
        <f>SUM(C9:C15)</f>
        <v>14000000</v>
      </c>
      <c r="D16" s="96"/>
      <c r="E16" s="96">
        <f t="shared" si="0"/>
        <v>166454000</v>
      </c>
      <c r="F16" s="97">
        <f aca="true" t="shared" si="7" ref="F16:O16">SUM(F9:F15)</f>
        <v>90697000</v>
      </c>
      <c r="G16" s="98">
        <f t="shared" si="7"/>
        <v>87200000</v>
      </c>
      <c r="H16" s="97">
        <f t="shared" si="7"/>
        <v>14447000</v>
      </c>
      <c r="I16" s="98">
        <f t="shared" si="7"/>
        <v>48126026</v>
      </c>
      <c r="J16" s="97">
        <f t="shared" si="7"/>
        <v>5124000</v>
      </c>
      <c r="K16" s="98">
        <f t="shared" si="7"/>
        <v>88296379</v>
      </c>
      <c r="L16" s="97">
        <f t="shared" si="7"/>
        <v>16740000</v>
      </c>
      <c r="M16" s="98">
        <f t="shared" si="7"/>
        <v>53732198</v>
      </c>
      <c r="N16" s="97">
        <f t="shared" si="7"/>
        <v>0</v>
      </c>
      <c r="O16" s="98">
        <f t="shared" si="7"/>
        <v>0</v>
      </c>
      <c r="P16" s="97">
        <f t="shared" si="1"/>
        <v>36311000</v>
      </c>
      <c r="Q16" s="98">
        <f t="shared" si="2"/>
        <v>190154603</v>
      </c>
      <c r="R16" s="53">
        <f t="shared" si="3"/>
        <v>226.69789227166274</v>
      </c>
      <c r="S16" s="54">
        <f t="shared" si="4"/>
        <v>-39.14563812407302</v>
      </c>
      <c r="T16" s="53">
        <f>IF((SUM($E9:$E13)+$E15)=0,0,(P16/(SUM($E9:$E13)+$E15)*100))</f>
        <v>22.282565339322645</v>
      </c>
      <c r="U16" s="55">
        <f>IF((SUM($E9:$E13)+$E15)=0,0,(Q16/(SUM($E9:$E13)+$E15)*100))</f>
        <v>116.69004890860779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0</v>
      </c>
      <c r="C18" s="93">
        <v>0</v>
      </c>
      <c r="D18" s="93"/>
      <c r="E18" s="93">
        <f aca="true" t="shared" si="8" ref="E18:E24">$B18+$C18+$D18</f>
        <v>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/>
    </row>
    <row r="19" spans="1:23" ht="12.75" customHeight="1">
      <c r="A19" s="48" t="s">
        <v>43</v>
      </c>
      <c r="B19" s="93">
        <v>0</v>
      </c>
      <c r="C19" s="93">
        <v>0</v>
      </c>
      <c r="D19" s="93"/>
      <c r="E19" s="93">
        <f t="shared" si="8"/>
        <v>0</v>
      </c>
      <c r="F19" s="94">
        <v>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8"/>
        <v>0</v>
      </c>
      <c r="F20" s="94">
        <v>0</v>
      </c>
      <c r="G20" s="95">
        <v>0</v>
      </c>
      <c r="H20" s="94"/>
      <c r="I20" s="95"/>
      <c r="J20" s="94"/>
      <c r="K20" s="95"/>
      <c r="L20" s="94"/>
      <c r="M20" s="95"/>
      <c r="N20" s="94"/>
      <c r="O20" s="95"/>
      <c r="P20" s="94">
        <f t="shared" si="9"/>
        <v>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0</v>
      </c>
      <c r="C24" s="96">
        <f>SUM(C18:C23)</f>
        <v>0</v>
      </c>
      <c r="D24" s="96"/>
      <c r="E24" s="96">
        <f t="shared" si="8"/>
        <v>0</v>
      </c>
      <c r="F24" s="97">
        <f aca="true" t="shared" si="15" ref="F24:O24">SUM(F18:F23)</f>
        <v>0</v>
      </c>
      <c r="G24" s="98">
        <f t="shared" si="15"/>
        <v>0</v>
      </c>
      <c r="H24" s="97">
        <f t="shared" si="15"/>
        <v>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0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1187518000</v>
      </c>
      <c r="C28" s="93">
        <v>-118752000</v>
      </c>
      <c r="D28" s="93"/>
      <c r="E28" s="93">
        <f>$B28+$C28+$D28</f>
        <v>1068766000</v>
      </c>
      <c r="F28" s="94">
        <v>1068766000</v>
      </c>
      <c r="G28" s="95">
        <v>1068766000</v>
      </c>
      <c r="H28" s="94">
        <v>27125000</v>
      </c>
      <c r="I28" s="95">
        <v>-8035000</v>
      </c>
      <c r="J28" s="94">
        <v>50758000</v>
      </c>
      <c r="K28" s="95">
        <v>-1647000</v>
      </c>
      <c r="L28" s="94">
        <v>210607000</v>
      </c>
      <c r="M28" s="95">
        <v>-1142000</v>
      </c>
      <c r="N28" s="94"/>
      <c r="O28" s="95"/>
      <c r="P28" s="94">
        <f>$H28+$J28+$L28+$N28</f>
        <v>288490000</v>
      </c>
      <c r="Q28" s="95">
        <f>$I28+$K28+$M28+$O28</f>
        <v>-10824000</v>
      </c>
      <c r="R28" s="49">
        <f>IF($J28=0,0,(($L28-$J28)/$J28)*100)</f>
        <v>314.923755861145</v>
      </c>
      <c r="S28" s="50">
        <f>IF($K28=0,0,(($M28-$K28)/$K28)*100)</f>
        <v>-30.66180935033394</v>
      </c>
      <c r="T28" s="49">
        <f>IF($E28=0,0,($P28/$E28)*100)</f>
        <v>26.992812271348456</v>
      </c>
      <c r="U28" s="51">
        <f>IF($E28=0,0,($Q28/$E28)*100)</f>
        <v>-1.0127567680858112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IF($J29=0,0,(($L29-$J29)/$J29)*100)</f>
        <v>0</v>
      </c>
      <c r="S29" s="50">
        <f>IF($K29=0,0,(($M29-$K29)/$K29)*100)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1187518000</v>
      </c>
      <c r="C30" s="96">
        <f>SUM(C26:C29)</f>
        <v>-118752000</v>
      </c>
      <c r="D30" s="96"/>
      <c r="E30" s="96">
        <f>$B30+$C30+$D30</f>
        <v>1068766000</v>
      </c>
      <c r="F30" s="97">
        <f aca="true" t="shared" si="16" ref="F30:O30">SUM(F26:F29)</f>
        <v>1068766000</v>
      </c>
      <c r="G30" s="98">
        <f t="shared" si="16"/>
        <v>1068766000</v>
      </c>
      <c r="H30" s="97">
        <f t="shared" si="16"/>
        <v>27125000</v>
      </c>
      <c r="I30" s="98">
        <f t="shared" si="16"/>
        <v>-8035000</v>
      </c>
      <c r="J30" s="97">
        <f t="shared" si="16"/>
        <v>50758000</v>
      </c>
      <c r="K30" s="98">
        <f t="shared" si="16"/>
        <v>-1647000</v>
      </c>
      <c r="L30" s="97">
        <f t="shared" si="16"/>
        <v>210607000</v>
      </c>
      <c r="M30" s="98">
        <f t="shared" si="16"/>
        <v>-1142000</v>
      </c>
      <c r="N30" s="97">
        <f t="shared" si="16"/>
        <v>0</v>
      </c>
      <c r="O30" s="98">
        <f t="shared" si="16"/>
        <v>0</v>
      </c>
      <c r="P30" s="97">
        <f>$H30+$J30+$L30+$N30</f>
        <v>288490000</v>
      </c>
      <c r="Q30" s="98">
        <f>$I30+$K30+$M30+$O30</f>
        <v>-10824000</v>
      </c>
      <c r="R30" s="53">
        <f>IF($J30=0,0,(($L30-$J30)/$J30)*100)</f>
        <v>314.923755861145</v>
      </c>
      <c r="S30" s="54">
        <f>IF($K30=0,0,(($M30-$K30)/$K30)*100)</f>
        <v>-30.66180935033394</v>
      </c>
      <c r="T30" s="53">
        <f>IF($E30=0,0,($P30/$E30)*100)</f>
        <v>26.992812271348456</v>
      </c>
      <c r="U30" s="55">
        <f>IF($E30=0,0,($Q30/$E30)*100)</f>
        <v>-1.0127567680858112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23955000</v>
      </c>
      <c r="C32" s="93">
        <v>0</v>
      </c>
      <c r="D32" s="93"/>
      <c r="E32" s="93">
        <f>$B32+$C32+$D32</f>
        <v>23955000</v>
      </c>
      <c r="F32" s="94">
        <v>23955000</v>
      </c>
      <c r="G32" s="95">
        <v>23955000</v>
      </c>
      <c r="H32" s="94">
        <v>4179000</v>
      </c>
      <c r="I32" s="95">
        <v>1797368</v>
      </c>
      <c r="J32" s="94">
        <v>9622000</v>
      </c>
      <c r="K32" s="95">
        <v>1106476</v>
      </c>
      <c r="L32" s="94">
        <v>8929000</v>
      </c>
      <c r="M32" s="95">
        <v>15743778</v>
      </c>
      <c r="N32" s="94"/>
      <c r="O32" s="95"/>
      <c r="P32" s="94">
        <f>$H32+$J32+$L32+$N32</f>
        <v>22730000</v>
      </c>
      <c r="Q32" s="95">
        <f>$I32+$K32+$M32+$O32</f>
        <v>18647622</v>
      </c>
      <c r="R32" s="49">
        <f>IF($J32=0,0,(($L32-$J32)/$J32)*100)</f>
        <v>-7.202244855539389</v>
      </c>
      <c r="S32" s="50">
        <f>IF($K32=0,0,(($M32-$K32)/$K32)*100)</f>
        <v>1322.8756882209825</v>
      </c>
      <c r="T32" s="49">
        <f>IF($E32=0,0,($P32/$E32)*100)</f>
        <v>94.88624504278856</v>
      </c>
      <c r="U32" s="51">
        <f>IF($E32=0,0,($Q32/$E32)*100)</f>
        <v>77.84438321853474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23955000</v>
      </c>
      <c r="C33" s="96">
        <f>C32</f>
        <v>0</v>
      </c>
      <c r="D33" s="96"/>
      <c r="E33" s="96">
        <f>$B33+$C33+$D33</f>
        <v>23955000</v>
      </c>
      <c r="F33" s="97">
        <f aca="true" t="shared" si="17" ref="F33:O33">F32</f>
        <v>23955000</v>
      </c>
      <c r="G33" s="98">
        <f t="shared" si="17"/>
        <v>23955000</v>
      </c>
      <c r="H33" s="97">
        <f t="shared" si="17"/>
        <v>4179000</v>
      </c>
      <c r="I33" s="98">
        <f t="shared" si="17"/>
        <v>1797368</v>
      </c>
      <c r="J33" s="97">
        <f t="shared" si="17"/>
        <v>9622000</v>
      </c>
      <c r="K33" s="98">
        <f t="shared" si="17"/>
        <v>1106476</v>
      </c>
      <c r="L33" s="97">
        <f t="shared" si="17"/>
        <v>8929000</v>
      </c>
      <c r="M33" s="98">
        <f t="shared" si="17"/>
        <v>15743778</v>
      </c>
      <c r="N33" s="97">
        <f t="shared" si="17"/>
        <v>0</v>
      </c>
      <c r="O33" s="98">
        <f t="shared" si="17"/>
        <v>0</v>
      </c>
      <c r="P33" s="97">
        <f>$H33+$J33+$L33+$N33</f>
        <v>22730000</v>
      </c>
      <c r="Q33" s="98">
        <f>$I33+$K33+$M33+$O33</f>
        <v>18647622</v>
      </c>
      <c r="R33" s="53">
        <f>IF($J33=0,0,(($L33-$J33)/$J33)*100)</f>
        <v>-7.202244855539389</v>
      </c>
      <c r="S33" s="54">
        <f>IF($K33=0,0,(($M33-$K33)/$K33)*100)</f>
        <v>1322.8756882209825</v>
      </c>
      <c r="T33" s="53">
        <f>IF($E33=0,0,($P33/$E33)*100)</f>
        <v>94.88624504278856</v>
      </c>
      <c r="U33" s="55">
        <f>IF($E33=0,0,($Q33/$E33)*100)</f>
        <v>77.84438321853474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0</v>
      </c>
      <c r="C35" s="93">
        <v>0</v>
      </c>
      <c r="D35" s="93"/>
      <c r="E35" s="93">
        <f aca="true" t="shared" si="18" ref="E35:E40">$B35+$C35+$D35</f>
        <v>0</v>
      </c>
      <c r="F35" s="94">
        <v>0</v>
      </c>
      <c r="G35" s="95">
        <v>0</v>
      </c>
      <c r="H35" s="94"/>
      <c r="I35" s="95"/>
      <c r="J35" s="94"/>
      <c r="K35" s="95"/>
      <c r="L35" s="94"/>
      <c r="M35" s="95"/>
      <c r="N35" s="94"/>
      <c r="O35" s="95"/>
      <c r="P35" s="94">
        <f aca="true" t="shared" si="19" ref="P35:P40">$H35+$J35+$L35+$N35</f>
        <v>0</v>
      </c>
      <c r="Q35" s="95">
        <f aca="true" t="shared" si="20" ref="Q35:Q40">$I35+$K35+$M35+$O35</f>
        <v>0</v>
      </c>
      <c r="R35" s="49">
        <f aca="true" t="shared" si="21" ref="R35:R40">IF($J35=0,0,(($L35-$J35)/$J35)*100)</f>
        <v>0</v>
      </c>
      <c r="S35" s="50">
        <f aca="true" t="shared" si="22" ref="S35:S40">IF($K35=0,0,(($M35-$K35)/$K35)*100)</f>
        <v>0</v>
      </c>
      <c r="T35" s="49">
        <f>IF($E35=0,0,($P35/$E35)*100)</f>
        <v>0</v>
      </c>
      <c r="U35" s="51">
        <f>IF($E35=0,0,($Q35/$E35)*100)</f>
        <v>0</v>
      </c>
      <c r="V35" s="94">
        <v>0</v>
      </c>
      <c r="W35" s="95">
        <v>0</v>
      </c>
    </row>
    <row r="36" spans="1:23" ht="12.75" customHeight="1">
      <c r="A36" s="48" t="s">
        <v>57</v>
      </c>
      <c r="B36" s="93">
        <v>45736000</v>
      </c>
      <c r="C36" s="93">
        <v>0</v>
      </c>
      <c r="D36" s="93"/>
      <c r="E36" s="93">
        <f t="shared" si="18"/>
        <v>45736000</v>
      </c>
      <c r="F36" s="94">
        <v>45736000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10000000</v>
      </c>
      <c r="C38" s="93">
        <v>0</v>
      </c>
      <c r="D38" s="93"/>
      <c r="E38" s="93">
        <f t="shared" si="18"/>
        <v>10000000</v>
      </c>
      <c r="F38" s="94">
        <v>10000000</v>
      </c>
      <c r="G38" s="95">
        <v>10000000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55736000</v>
      </c>
      <c r="C40" s="96">
        <f>SUM(C35:C39)</f>
        <v>0</v>
      </c>
      <c r="D40" s="96"/>
      <c r="E40" s="96">
        <f t="shared" si="18"/>
        <v>55736000</v>
      </c>
      <c r="F40" s="97">
        <f aca="true" t="shared" si="23" ref="F40:O40">SUM(F35:F39)</f>
        <v>55736000</v>
      </c>
      <c r="G40" s="98">
        <f t="shared" si="23"/>
        <v>10000000</v>
      </c>
      <c r="H40" s="97">
        <f t="shared" si="23"/>
        <v>0</v>
      </c>
      <c r="I40" s="98">
        <f t="shared" si="23"/>
        <v>0</v>
      </c>
      <c r="J40" s="97">
        <f t="shared" si="23"/>
        <v>0</v>
      </c>
      <c r="K40" s="98">
        <f t="shared" si="23"/>
        <v>0</v>
      </c>
      <c r="L40" s="97">
        <f t="shared" si="23"/>
        <v>0</v>
      </c>
      <c r="M40" s="98">
        <f t="shared" si="23"/>
        <v>0</v>
      </c>
      <c r="N40" s="97">
        <f t="shared" si="23"/>
        <v>0</v>
      </c>
      <c r="O40" s="98">
        <f t="shared" si="23"/>
        <v>0</v>
      </c>
      <c r="P40" s="97">
        <f t="shared" si="19"/>
        <v>0</v>
      </c>
      <c r="Q40" s="98">
        <f t="shared" si="20"/>
        <v>0</v>
      </c>
      <c r="R40" s="53">
        <f t="shared" si="21"/>
        <v>0</v>
      </c>
      <c r="S40" s="54">
        <f t="shared" si="22"/>
        <v>0</v>
      </c>
      <c r="T40" s="53">
        <f>IF((+$E35+$E38)=0,0,(P40/(+$E35+$E38))*100)</f>
        <v>0</v>
      </c>
      <c r="U40" s="55">
        <f>IF((+$E35+$E38)=0,0,(Q40/(+$E35+$E38))*100)</f>
        <v>0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4"/>
        <v>0</v>
      </c>
      <c r="F44" s="94">
        <v>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0</v>
      </c>
      <c r="C51" s="93">
        <v>0</v>
      </c>
      <c r="D51" s="93"/>
      <c r="E51" s="93">
        <f t="shared" si="24"/>
        <v>0</v>
      </c>
      <c r="F51" s="94">
        <v>0</v>
      </c>
      <c r="G51" s="95">
        <v>0</v>
      </c>
      <c r="H51" s="94"/>
      <c r="I51" s="95"/>
      <c r="J51" s="94"/>
      <c r="K51" s="95"/>
      <c r="L51" s="94"/>
      <c r="M51" s="95"/>
      <c r="N51" s="94"/>
      <c r="O51" s="95"/>
      <c r="P51" s="94">
        <f t="shared" si="25"/>
        <v>0</v>
      </c>
      <c r="Q51" s="95">
        <f t="shared" si="26"/>
        <v>0</v>
      </c>
      <c r="R51" s="49">
        <f t="shared" si="27"/>
        <v>0</v>
      </c>
      <c r="S51" s="50">
        <f t="shared" si="28"/>
        <v>0</v>
      </c>
      <c r="T51" s="49">
        <f t="shared" si="29"/>
        <v>0</v>
      </c>
      <c r="U51" s="51">
        <f t="shared" si="30"/>
        <v>0</v>
      </c>
      <c r="V51" s="94">
        <v>0</v>
      </c>
      <c r="W51" s="95">
        <v>0</v>
      </c>
    </row>
    <row r="52" spans="1:23" ht="12.75" customHeight="1">
      <c r="A52" s="48" t="s">
        <v>72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0</v>
      </c>
      <c r="C53" s="96">
        <f>SUM(C42:C52)</f>
        <v>0</v>
      </c>
      <c r="D53" s="96"/>
      <c r="E53" s="96">
        <f t="shared" si="24"/>
        <v>0</v>
      </c>
      <c r="F53" s="97">
        <f aca="true" t="shared" si="31" ref="F53:O53">SUM(F42:F52)</f>
        <v>0</v>
      </c>
      <c r="G53" s="98">
        <f t="shared" si="31"/>
        <v>0</v>
      </c>
      <c r="H53" s="97">
        <f t="shared" si="31"/>
        <v>0</v>
      </c>
      <c r="I53" s="98">
        <f t="shared" si="31"/>
        <v>0</v>
      </c>
      <c r="J53" s="97">
        <f t="shared" si="31"/>
        <v>0</v>
      </c>
      <c r="K53" s="98">
        <f t="shared" si="31"/>
        <v>0</v>
      </c>
      <c r="L53" s="97">
        <f t="shared" si="31"/>
        <v>0</v>
      </c>
      <c r="M53" s="98">
        <f t="shared" si="31"/>
        <v>0</v>
      </c>
      <c r="N53" s="97">
        <f t="shared" si="31"/>
        <v>0</v>
      </c>
      <c r="O53" s="98">
        <f t="shared" si="31"/>
        <v>0</v>
      </c>
      <c r="P53" s="97">
        <f t="shared" si="25"/>
        <v>0</v>
      </c>
      <c r="Q53" s="98">
        <f t="shared" si="26"/>
        <v>0</v>
      </c>
      <c r="R53" s="53">
        <f t="shared" si="27"/>
        <v>0</v>
      </c>
      <c r="S53" s="54">
        <f t="shared" si="28"/>
        <v>0</v>
      </c>
      <c r="T53" s="53">
        <f>IF((+$E43+$E45+$E47+$E48+$E51)=0,0,(P53/(+$E43+$E45+$E47+$E48+$E51))*100)</f>
        <v>0</v>
      </c>
      <c r="U53" s="55">
        <f>IF((+$E43+$E45+$E47+$E48+$E51)=0,0,(Q53/(+$E43+$E45+$E47+$E48+$E51))*100)</f>
        <v>0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1419663000</v>
      </c>
      <c r="C67" s="105">
        <f>SUM(C9:C15,C18:C23,C26:C29,C32,C35:C39,C42:C52,C55:C58,C61:C65)</f>
        <v>-104752000</v>
      </c>
      <c r="D67" s="105"/>
      <c r="E67" s="105">
        <f t="shared" si="33"/>
        <v>1314911000</v>
      </c>
      <c r="F67" s="106">
        <f aca="true" t="shared" si="39" ref="F67:O67">SUM(F9:F15,F18:F23,F26:F29,F32,F35:F39,F42:F52,F55:F58,F61:F65)</f>
        <v>1239154000</v>
      </c>
      <c r="G67" s="107">
        <f t="shared" si="39"/>
        <v>1189921000</v>
      </c>
      <c r="H67" s="106">
        <f t="shared" si="39"/>
        <v>45751000</v>
      </c>
      <c r="I67" s="107">
        <f t="shared" si="39"/>
        <v>41888394</v>
      </c>
      <c r="J67" s="106">
        <f t="shared" si="39"/>
        <v>65504000</v>
      </c>
      <c r="K67" s="107">
        <f t="shared" si="39"/>
        <v>87755855</v>
      </c>
      <c r="L67" s="106">
        <f t="shared" si="39"/>
        <v>236276000</v>
      </c>
      <c r="M67" s="107">
        <f t="shared" si="39"/>
        <v>68333976</v>
      </c>
      <c r="N67" s="106">
        <f t="shared" si="39"/>
        <v>0</v>
      </c>
      <c r="O67" s="107">
        <f t="shared" si="39"/>
        <v>0</v>
      </c>
      <c r="P67" s="106">
        <f t="shared" si="34"/>
        <v>347531000</v>
      </c>
      <c r="Q67" s="107">
        <f t="shared" si="35"/>
        <v>197978225</v>
      </c>
      <c r="R67" s="62">
        <f t="shared" si="36"/>
        <v>260.7046897899365</v>
      </c>
      <c r="S67" s="63">
        <f t="shared" si="37"/>
        <v>-22.13171873261334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27.458089656294888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15.642068914842481</v>
      </c>
      <c r="V67" s="106">
        <f>SUM(V9:V15,V18:V23,V26:V29,V32,V35:V39,V42:V52,V55:V58,V61:V65)</f>
        <v>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0</v>
      </c>
      <c r="C69" s="93">
        <v>0</v>
      </c>
      <c r="D69" s="93"/>
      <c r="E69" s="93">
        <f>$B69+$C69+$D69</f>
        <v>0</v>
      </c>
      <c r="F69" s="94">
        <v>0</v>
      </c>
      <c r="G69" s="95">
        <v>0</v>
      </c>
      <c r="H69" s="94"/>
      <c r="I69" s="95"/>
      <c r="J69" s="94"/>
      <c r="K69" s="95"/>
      <c r="L69" s="94"/>
      <c r="M69" s="95"/>
      <c r="N69" s="94"/>
      <c r="O69" s="95"/>
      <c r="P69" s="94">
        <f>$H69+$J69+$L69+$N69</f>
        <v>0</v>
      </c>
      <c r="Q69" s="95">
        <f>$I69+$K69+$M69+$O69</f>
        <v>0</v>
      </c>
      <c r="R69" s="49">
        <f>IF($J69=0,0,(($L69-$J69)/$J69)*100)</f>
        <v>0</v>
      </c>
      <c r="S69" s="50">
        <f>IF($K69=0,0,(($M69-$K69)/$K69)*100)</f>
        <v>0</v>
      </c>
      <c r="T69" s="49">
        <f>IF($E69=0,0,($P69/$E69)*100)</f>
        <v>0</v>
      </c>
      <c r="U69" s="51">
        <f>IF($E69=0,0,($Q69/$E69)*100)</f>
        <v>0</v>
      </c>
      <c r="V69" s="94">
        <v>0</v>
      </c>
      <c r="W69" s="95">
        <v>0</v>
      </c>
    </row>
    <row r="70" spans="1:23" ht="12.75" customHeight="1">
      <c r="A70" s="57" t="s">
        <v>40</v>
      </c>
      <c r="B70" s="102">
        <f>B69</f>
        <v>0</v>
      </c>
      <c r="C70" s="102">
        <f>C69</f>
        <v>0</v>
      </c>
      <c r="D70" s="102"/>
      <c r="E70" s="102">
        <f>$B70+$C70+$D70</f>
        <v>0</v>
      </c>
      <c r="F70" s="103">
        <f aca="true" t="shared" si="40" ref="F70:O70">F69</f>
        <v>0</v>
      </c>
      <c r="G70" s="104">
        <f t="shared" si="40"/>
        <v>0</v>
      </c>
      <c r="H70" s="103">
        <f t="shared" si="40"/>
        <v>0</v>
      </c>
      <c r="I70" s="104">
        <f t="shared" si="40"/>
        <v>0</v>
      </c>
      <c r="J70" s="103">
        <f t="shared" si="40"/>
        <v>0</v>
      </c>
      <c r="K70" s="104">
        <f t="shared" si="40"/>
        <v>0</v>
      </c>
      <c r="L70" s="103">
        <f t="shared" si="40"/>
        <v>0</v>
      </c>
      <c r="M70" s="104">
        <f t="shared" si="40"/>
        <v>0</v>
      </c>
      <c r="N70" s="103">
        <f t="shared" si="40"/>
        <v>0</v>
      </c>
      <c r="O70" s="104">
        <f t="shared" si="40"/>
        <v>0</v>
      </c>
      <c r="P70" s="103">
        <f>$H70+$J70+$L70+$N70</f>
        <v>0</v>
      </c>
      <c r="Q70" s="104">
        <f>$I70+$K70+$M70+$O70</f>
        <v>0</v>
      </c>
      <c r="R70" s="58">
        <f>IF($J70=0,0,(($L70-$J70)/$J70)*100)</f>
        <v>0</v>
      </c>
      <c r="S70" s="59">
        <f>IF($K70=0,0,(($M70-$K70)/$K70)*100)</f>
        <v>0</v>
      </c>
      <c r="T70" s="58">
        <f>IF($E70=0,0,($P70/$E70)*100)</f>
        <v>0</v>
      </c>
      <c r="U70" s="60">
        <f>IF($E70=0,0,($Q70/$E70)*100)</f>
        <v>0</v>
      </c>
      <c r="V70" s="103">
        <f>V69</f>
        <v>0</v>
      </c>
      <c r="W70" s="104">
        <f>W69</f>
        <v>0</v>
      </c>
    </row>
    <row r="71" spans="1:23" ht="12.75" customHeight="1">
      <c r="A71" s="61" t="s">
        <v>84</v>
      </c>
      <c r="B71" s="105">
        <f>B69</f>
        <v>0</v>
      </c>
      <c r="C71" s="105">
        <f>C69</f>
        <v>0</v>
      </c>
      <c r="D71" s="105"/>
      <c r="E71" s="105">
        <f>$B71+$C71+$D71</f>
        <v>0</v>
      </c>
      <c r="F71" s="106">
        <f aca="true" t="shared" si="41" ref="F71:O71">F69</f>
        <v>0</v>
      </c>
      <c r="G71" s="107">
        <f t="shared" si="41"/>
        <v>0</v>
      </c>
      <c r="H71" s="106">
        <f t="shared" si="41"/>
        <v>0</v>
      </c>
      <c r="I71" s="107">
        <f t="shared" si="41"/>
        <v>0</v>
      </c>
      <c r="J71" s="106">
        <f t="shared" si="41"/>
        <v>0</v>
      </c>
      <c r="K71" s="107">
        <f t="shared" si="41"/>
        <v>0</v>
      </c>
      <c r="L71" s="106">
        <f t="shared" si="41"/>
        <v>0</v>
      </c>
      <c r="M71" s="107">
        <f t="shared" si="41"/>
        <v>0</v>
      </c>
      <c r="N71" s="106">
        <f t="shared" si="41"/>
        <v>0</v>
      </c>
      <c r="O71" s="107">
        <f t="shared" si="41"/>
        <v>0</v>
      </c>
      <c r="P71" s="106">
        <f>$H71+$J71+$L71+$N71</f>
        <v>0</v>
      </c>
      <c r="Q71" s="107">
        <f>$I71+$K71+$M71+$O71</f>
        <v>0</v>
      </c>
      <c r="R71" s="62">
        <f>IF($J71=0,0,(($L71-$J71)/$J71)*100)</f>
        <v>0</v>
      </c>
      <c r="S71" s="63">
        <f>IF($K71=0,0,(($M71-$K71)/$K71)*100)</f>
        <v>0</v>
      </c>
      <c r="T71" s="62">
        <f>IF($E71=0,0,($P71/$E71)*100)</f>
        <v>0</v>
      </c>
      <c r="U71" s="66">
        <f>IF($E71=0,0,($Q71/$E71)*100)</f>
        <v>0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1419663000</v>
      </c>
      <c r="C72" s="105">
        <f>SUM(C9:C15,C18:C23,C26:C29,C32,C35:C39,C42:C52,C55:C58,C61:C65,C69)</f>
        <v>-104752000</v>
      </c>
      <c r="D72" s="105"/>
      <c r="E72" s="105">
        <f>$B72+$C72+$D72</f>
        <v>1314911000</v>
      </c>
      <c r="F72" s="106">
        <f aca="true" t="shared" si="42" ref="F72:O72">SUM(F9:F15,F18:F23,F26:F29,F32,F35:F39,F42:F52,F55:F58,F61:F65,F69)</f>
        <v>1239154000</v>
      </c>
      <c r="G72" s="107">
        <f t="shared" si="42"/>
        <v>1189921000</v>
      </c>
      <c r="H72" s="106">
        <f t="shared" si="42"/>
        <v>45751000</v>
      </c>
      <c r="I72" s="107">
        <f t="shared" si="42"/>
        <v>41888394</v>
      </c>
      <c r="J72" s="106">
        <f t="shared" si="42"/>
        <v>65504000</v>
      </c>
      <c r="K72" s="107">
        <f t="shared" si="42"/>
        <v>87755855</v>
      </c>
      <c r="L72" s="106">
        <f t="shared" si="42"/>
        <v>236276000</v>
      </c>
      <c r="M72" s="107">
        <f t="shared" si="42"/>
        <v>68333976</v>
      </c>
      <c r="N72" s="106">
        <f t="shared" si="42"/>
        <v>0</v>
      </c>
      <c r="O72" s="107">
        <f t="shared" si="42"/>
        <v>0</v>
      </c>
      <c r="P72" s="106">
        <f>$H72+$J72+$L72+$N72</f>
        <v>347531000</v>
      </c>
      <c r="Q72" s="107">
        <f>$I72+$K72+$M72+$O72</f>
        <v>197978225</v>
      </c>
      <c r="R72" s="62">
        <f>IF($J72=0,0,(($L72-$J72)/$J72)*100)</f>
        <v>260.7046897899365</v>
      </c>
      <c r="S72" s="63">
        <f>IF($K72=0,0,(($M72-$K72)/$K72)*100)</f>
        <v>-22.13171873261334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27.458089656294888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15.642068914842481</v>
      </c>
      <c r="V72" s="106">
        <f>SUM(V9:V15,V18:V23,V26:V29,V32,V35:V39,V42:V52,V55:V58,V61:V65,V69)</f>
        <v>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216483000</v>
      </c>
      <c r="C87" s="114">
        <v>0</v>
      </c>
      <c r="D87" s="114"/>
      <c r="E87" s="114">
        <f t="shared" si="44"/>
        <v>216483000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2500000</v>
      </c>
      <c r="C89" s="114">
        <v>0</v>
      </c>
      <c r="D89" s="114"/>
      <c r="E89" s="114">
        <f t="shared" si="44"/>
        <v>2500000</v>
      </c>
      <c r="F89" s="114">
        <v>0</v>
      </c>
      <c r="G89" s="114">
        <v>0</v>
      </c>
      <c r="H89" s="114">
        <v>1200000</v>
      </c>
      <c r="I89" s="114"/>
      <c r="J89" s="114"/>
      <c r="K89" s="114"/>
      <c r="L89" s="114"/>
      <c r="M89" s="114"/>
      <c r="N89" s="114"/>
      <c r="O89" s="114"/>
      <c r="P89" s="116">
        <f t="shared" si="45"/>
        <v>1200000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48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23000000</v>
      </c>
      <c r="C91" s="114">
        <v>0</v>
      </c>
      <c r="D91" s="114"/>
      <c r="E91" s="114">
        <f t="shared" si="44"/>
        <v>23000000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335000000</v>
      </c>
      <c r="C92" s="114">
        <v>0</v>
      </c>
      <c r="D92" s="114"/>
      <c r="E92" s="114">
        <f t="shared" si="44"/>
        <v>335000000</v>
      </c>
      <c r="F92" s="114">
        <v>0</v>
      </c>
      <c r="G92" s="114">
        <v>0</v>
      </c>
      <c r="H92" s="114">
        <v>100022000</v>
      </c>
      <c r="I92" s="114"/>
      <c r="J92" s="114"/>
      <c r="K92" s="114"/>
      <c r="L92" s="114"/>
      <c r="M92" s="114"/>
      <c r="N92" s="114"/>
      <c r="O92" s="114"/>
      <c r="P92" s="116">
        <f t="shared" si="45"/>
        <v>100022000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29.85731343283582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1" sqref="A1:U1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2250000</v>
      </c>
      <c r="C10" s="93">
        <v>0</v>
      </c>
      <c r="D10" s="93"/>
      <c r="E10" s="93">
        <f aca="true" t="shared" si="0" ref="E10:E16">$B10+$C10+$D10</f>
        <v>2250000</v>
      </c>
      <c r="F10" s="94">
        <v>2250000</v>
      </c>
      <c r="G10" s="95">
        <v>2250000</v>
      </c>
      <c r="H10" s="94">
        <v>1273000</v>
      </c>
      <c r="I10" s="95">
        <v>816434</v>
      </c>
      <c r="J10" s="94">
        <v>352000</v>
      </c>
      <c r="K10" s="95"/>
      <c r="L10" s="94">
        <v>352000</v>
      </c>
      <c r="M10" s="95">
        <v>313023</v>
      </c>
      <c r="N10" s="94"/>
      <c r="O10" s="95"/>
      <c r="P10" s="94">
        <f aca="true" t="shared" si="1" ref="P10:P16">$H10+$J10+$L10+$N10</f>
        <v>1977000</v>
      </c>
      <c r="Q10" s="95">
        <f aca="true" t="shared" si="2" ref="Q10:Q16">$I10+$K10+$M10+$O10</f>
        <v>1129457</v>
      </c>
      <c r="R10" s="49">
        <f aca="true" t="shared" si="3" ref="R10:R16">IF($J10=0,0,(($L10-$J10)/$J10)*100)</f>
        <v>0</v>
      </c>
      <c r="S10" s="50">
        <f aca="true" t="shared" si="4" ref="S10:S16">IF($K10=0,0,(($M10-$K10)/$K10)*100)</f>
        <v>0</v>
      </c>
      <c r="T10" s="49">
        <f aca="true" t="shared" si="5" ref="T10:T15">IF($E10=0,0,($P10/$E10)*100)</f>
        <v>87.86666666666667</v>
      </c>
      <c r="U10" s="51">
        <f aca="true" t="shared" si="6" ref="U10:U15">IF($E10=0,0,($Q10/$E10)*100)</f>
        <v>50.19808888888889</v>
      </c>
      <c r="V10" s="94">
        <v>0</v>
      </c>
      <c r="W10" s="95">
        <v>0</v>
      </c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43265000</v>
      </c>
      <c r="C12" s="93">
        <v>0</v>
      </c>
      <c r="D12" s="93"/>
      <c r="E12" s="93">
        <f t="shared" si="0"/>
        <v>43265000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4500000</v>
      </c>
      <c r="C13" s="93">
        <v>-3232000</v>
      </c>
      <c r="D13" s="93"/>
      <c r="E13" s="93">
        <f t="shared" si="0"/>
        <v>1268000</v>
      </c>
      <c r="F13" s="94">
        <v>1268000</v>
      </c>
      <c r="G13" s="95">
        <v>1268000</v>
      </c>
      <c r="H13" s="94"/>
      <c r="I13" s="95"/>
      <c r="J13" s="94"/>
      <c r="K13" s="95"/>
      <c r="L13" s="94">
        <v>1268000</v>
      </c>
      <c r="M13" s="95"/>
      <c r="N13" s="94"/>
      <c r="O13" s="95"/>
      <c r="P13" s="94">
        <f t="shared" si="1"/>
        <v>1268000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100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1500000</v>
      </c>
      <c r="C14" s="93">
        <v>0</v>
      </c>
      <c r="D14" s="93"/>
      <c r="E14" s="93">
        <f t="shared" si="0"/>
        <v>1500000</v>
      </c>
      <c r="F14" s="94">
        <v>1500000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51515000</v>
      </c>
      <c r="C16" s="96">
        <f>SUM(C9:C15)</f>
        <v>-3232000</v>
      </c>
      <c r="D16" s="96"/>
      <c r="E16" s="96">
        <f t="shared" si="0"/>
        <v>48283000</v>
      </c>
      <c r="F16" s="97">
        <f aca="true" t="shared" si="7" ref="F16:O16">SUM(F9:F15)</f>
        <v>5018000</v>
      </c>
      <c r="G16" s="98">
        <f t="shared" si="7"/>
        <v>3518000</v>
      </c>
      <c r="H16" s="97">
        <f t="shared" si="7"/>
        <v>1273000</v>
      </c>
      <c r="I16" s="98">
        <f t="shared" si="7"/>
        <v>816434</v>
      </c>
      <c r="J16" s="97">
        <f t="shared" si="7"/>
        <v>352000</v>
      </c>
      <c r="K16" s="98">
        <f t="shared" si="7"/>
        <v>0</v>
      </c>
      <c r="L16" s="97">
        <f t="shared" si="7"/>
        <v>1620000</v>
      </c>
      <c r="M16" s="98">
        <f t="shared" si="7"/>
        <v>313023</v>
      </c>
      <c r="N16" s="97">
        <f t="shared" si="7"/>
        <v>0</v>
      </c>
      <c r="O16" s="98">
        <f t="shared" si="7"/>
        <v>0</v>
      </c>
      <c r="P16" s="97">
        <f t="shared" si="1"/>
        <v>3245000</v>
      </c>
      <c r="Q16" s="98">
        <f t="shared" si="2"/>
        <v>1129457</v>
      </c>
      <c r="R16" s="53">
        <f t="shared" si="3"/>
        <v>360.2272727272727</v>
      </c>
      <c r="S16" s="54">
        <f t="shared" si="4"/>
        <v>0</v>
      </c>
      <c r="T16" s="53">
        <f>IF((SUM($E9:$E13)+$E15)=0,0,(P16/(SUM($E9:$E13)+$E15)*100))</f>
        <v>6.936280272748648</v>
      </c>
      <c r="U16" s="55">
        <f>IF((SUM($E9:$E13)+$E15)=0,0,(Q16/(SUM($E9:$E13)+$E15)*100))</f>
        <v>2.41424662804865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0</v>
      </c>
      <c r="C18" s="93">
        <v>0</v>
      </c>
      <c r="D18" s="93"/>
      <c r="E18" s="93">
        <f aca="true" t="shared" si="8" ref="E18:E24">$B18+$C18+$D18</f>
        <v>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/>
    </row>
    <row r="19" spans="1:23" ht="12.75" customHeight="1">
      <c r="A19" s="48" t="s">
        <v>43</v>
      </c>
      <c r="B19" s="93">
        <v>0</v>
      </c>
      <c r="C19" s="93">
        <v>0</v>
      </c>
      <c r="D19" s="93"/>
      <c r="E19" s="93">
        <f t="shared" si="8"/>
        <v>0</v>
      </c>
      <c r="F19" s="94">
        <v>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8"/>
        <v>0</v>
      </c>
      <c r="F20" s="94">
        <v>0</v>
      </c>
      <c r="G20" s="95">
        <v>0</v>
      </c>
      <c r="H20" s="94"/>
      <c r="I20" s="95"/>
      <c r="J20" s="94"/>
      <c r="K20" s="95"/>
      <c r="L20" s="94"/>
      <c r="M20" s="95"/>
      <c r="N20" s="94"/>
      <c r="O20" s="95"/>
      <c r="P20" s="94">
        <f t="shared" si="9"/>
        <v>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0</v>
      </c>
      <c r="C24" s="96">
        <f>SUM(C18:C23)</f>
        <v>0</v>
      </c>
      <c r="D24" s="96"/>
      <c r="E24" s="96">
        <f t="shared" si="8"/>
        <v>0</v>
      </c>
      <c r="F24" s="97">
        <f aca="true" t="shared" si="15" ref="F24:O24">SUM(F18:F23)</f>
        <v>0</v>
      </c>
      <c r="G24" s="98">
        <f t="shared" si="15"/>
        <v>0</v>
      </c>
      <c r="H24" s="97">
        <f t="shared" si="15"/>
        <v>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0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731751000</v>
      </c>
      <c r="C28" s="93">
        <v>-73175000</v>
      </c>
      <c r="D28" s="93"/>
      <c r="E28" s="93">
        <f>$B28+$C28+$D28</f>
        <v>658576000</v>
      </c>
      <c r="F28" s="94">
        <v>658576000</v>
      </c>
      <c r="G28" s="95">
        <v>658576000</v>
      </c>
      <c r="H28" s="94">
        <v>144495000</v>
      </c>
      <c r="I28" s="95"/>
      <c r="J28" s="94">
        <v>157018000</v>
      </c>
      <c r="K28" s="95"/>
      <c r="L28" s="94">
        <v>157364000</v>
      </c>
      <c r="M28" s="95">
        <v>38313680</v>
      </c>
      <c r="N28" s="94"/>
      <c r="O28" s="95"/>
      <c r="P28" s="94">
        <f>$H28+$J28+$L28+$N28</f>
        <v>458877000</v>
      </c>
      <c r="Q28" s="95">
        <f>$I28+$K28+$M28+$O28</f>
        <v>38313680</v>
      </c>
      <c r="R28" s="49">
        <f>IF($J28=0,0,(($L28-$J28)/$J28)*100)</f>
        <v>0.22035690175648653</v>
      </c>
      <c r="S28" s="50">
        <f>IF($K28=0,0,(($M28-$K28)/$K28)*100)</f>
        <v>0</v>
      </c>
      <c r="T28" s="49">
        <f>IF($E28=0,0,($P28/$E28)*100)</f>
        <v>69.67715191564831</v>
      </c>
      <c r="U28" s="51">
        <f>IF($E28=0,0,($Q28/$E28)*100)</f>
        <v>5.817655061830374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IF($J29=0,0,(($L29-$J29)/$J29)*100)</f>
        <v>0</v>
      </c>
      <c r="S29" s="50">
        <f>IF($K29=0,0,(($M29-$K29)/$K29)*100)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731751000</v>
      </c>
      <c r="C30" s="96">
        <f>SUM(C26:C29)</f>
        <v>-73175000</v>
      </c>
      <c r="D30" s="96"/>
      <c r="E30" s="96">
        <f>$B30+$C30+$D30</f>
        <v>658576000</v>
      </c>
      <c r="F30" s="97">
        <f aca="true" t="shared" si="16" ref="F30:O30">SUM(F26:F29)</f>
        <v>658576000</v>
      </c>
      <c r="G30" s="98">
        <f t="shared" si="16"/>
        <v>658576000</v>
      </c>
      <c r="H30" s="97">
        <f t="shared" si="16"/>
        <v>144495000</v>
      </c>
      <c r="I30" s="98">
        <f t="shared" si="16"/>
        <v>0</v>
      </c>
      <c r="J30" s="97">
        <f t="shared" si="16"/>
        <v>157018000</v>
      </c>
      <c r="K30" s="98">
        <f t="shared" si="16"/>
        <v>0</v>
      </c>
      <c r="L30" s="97">
        <f t="shared" si="16"/>
        <v>157364000</v>
      </c>
      <c r="M30" s="98">
        <f t="shared" si="16"/>
        <v>38313680</v>
      </c>
      <c r="N30" s="97">
        <f t="shared" si="16"/>
        <v>0</v>
      </c>
      <c r="O30" s="98">
        <f t="shared" si="16"/>
        <v>0</v>
      </c>
      <c r="P30" s="97">
        <f>$H30+$J30+$L30+$N30</f>
        <v>458877000</v>
      </c>
      <c r="Q30" s="98">
        <f>$I30+$K30+$M30+$O30</f>
        <v>38313680</v>
      </c>
      <c r="R30" s="53">
        <f>IF($J30=0,0,(($L30-$J30)/$J30)*100)</f>
        <v>0.22035690175648653</v>
      </c>
      <c r="S30" s="54">
        <f>IF($K30=0,0,(($M30-$K30)/$K30)*100)</f>
        <v>0</v>
      </c>
      <c r="T30" s="53">
        <f>IF($E30=0,0,($P30/$E30)*100)</f>
        <v>69.67715191564831</v>
      </c>
      <c r="U30" s="55">
        <f>IF($E30=0,0,($Q30/$E30)*100)</f>
        <v>5.817655061830374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23016000</v>
      </c>
      <c r="C32" s="93">
        <v>0</v>
      </c>
      <c r="D32" s="93"/>
      <c r="E32" s="93">
        <f>$B32+$C32+$D32</f>
        <v>23016000</v>
      </c>
      <c r="F32" s="94">
        <v>23016000</v>
      </c>
      <c r="G32" s="95">
        <v>23016000</v>
      </c>
      <c r="H32" s="94"/>
      <c r="I32" s="95"/>
      <c r="J32" s="94"/>
      <c r="K32" s="95"/>
      <c r="L32" s="94">
        <v>23016000</v>
      </c>
      <c r="M32" s="95"/>
      <c r="N32" s="94"/>
      <c r="O32" s="95"/>
      <c r="P32" s="94">
        <f>$H32+$J32+$L32+$N32</f>
        <v>23016000</v>
      </c>
      <c r="Q32" s="95">
        <f>$I32+$K32+$M32+$O32</f>
        <v>0</v>
      </c>
      <c r="R32" s="49">
        <f>IF($J32=0,0,(($L32-$J32)/$J32)*100)</f>
        <v>0</v>
      </c>
      <c r="S32" s="50">
        <f>IF($K32=0,0,(($M32-$K32)/$K32)*100)</f>
        <v>0</v>
      </c>
      <c r="T32" s="49">
        <f>IF($E32=0,0,($P32/$E32)*100)</f>
        <v>100</v>
      </c>
      <c r="U32" s="51">
        <f>IF($E32=0,0,($Q32/$E32)*100)</f>
        <v>0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23016000</v>
      </c>
      <c r="C33" s="96">
        <f>C32</f>
        <v>0</v>
      </c>
      <c r="D33" s="96"/>
      <c r="E33" s="96">
        <f>$B33+$C33+$D33</f>
        <v>23016000</v>
      </c>
      <c r="F33" s="97">
        <f aca="true" t="shared" si="17" ref="F33:O33">F32</f>
        <v>23016000</v>
      </c>
      <c r="G33" s="98">
        <f t="shared" si="17"/>
        <v>23016000</v>
      </c>
      <c r="H33" s="97">
        <f t="shared" si="17"/>
        <v>0</v>
      </c>
      <c r="I33" s="98">
        <f t="shared" si="17"/>
        <v>0</v>
      </c>
      <c r="J33" s="97">
        <f t="shared" si="17"/>
        <v>0</v>
      </c>
      <c r="K33" s="98">
        <f t="shared" si="17"/>
        <v>0</v>
      </c>
      <c r="L33" s="97">
        <f t="shared" si="17"/>
        <v>23016000</v>
      </c>
      <c r="M33" s="98">
        <f t="shared" si="17"/>
        <v>0</v>
      </c>
      <c r="N33" s="97">
        <f t="shared" si="17"/>
        <v>0</v>
      </c>
      <c r="O33" s="98">
        <f t="shared" si="17"/>
        <v>0</v>
      </c>
      <c r="P33" s="97">
        <f>$H33+$J33+$L33+$N33</f>
        <v>23016000</v>
      </c>
      <c r="Q33" s="98">
        <f>$I33+$K33+$M33+$O33</f>
        <v>0</v>
      </c>
      <c r="R33" s="53">
        <f>IF($J33=0,0,(($L33-$J33)/$J33)*100)</f>
        <v>0</v>
      </c>
      <c r="S33" s="54">
        <f>IF($K33=0,0,(($M33-$K33)/$K33)*100)</f>
        <v>0</v>
      </c>
      <c r="T33" s="53">
        <f>IF($E33=0,0,($P33/$E33)*100)</f>
        <v>100</v>
      </c>
      <c r="U33" s="55">
        <f>IF($E33=0,0,($Q33/$E33)*100)</f>
        <v>0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0</v>
      </c>
      <c r="C35" s="93">
        <v>0</v>
      </c>
      <c r="D35" s="93"/>
      <c r="E35" s="93">
        <f aca="true" t="shared" si="18" ref="E35:E40">$B35+$C35+$D35</f>
        <v>0</v>
      </c>
      <c r="F35" s="94">
        <v>0</v>
      </c>
      <c r="G35" s="95">
        <v>0</v>
      </c>
      <c r="H35" s="94"/>
      <c r="I35" s="95"/>
      <c r="J35" s="94"/>
      <c r="K35" s="95"/>
      <c r="L35" s="94"/>
      <c r="M35" s="95"/>
      <c r="N35" s="94"/>
      <c r="O35" s="95"/>
      <c r="P35" s="94">
        <f aca="true" t="shared" si="19" ref="P35:P40">$H35+$J35+$L35+$N35</f>
        <v>0</v>
      </c>
      <c r="Q35" s="95">
        <f aca="true" t="shared" si="20" ref="Q35:Q40">$I35+$K35+$M35+$O35</f>
        <v>0</v>
      </c>
      <c r="R35" s="49">
        <f aca="true" t="shared" si="21" ref="R35:R40">IF($J35=0,0,(($L35-$J35)/$J35)*100)</f>
        <v>0</v>
      </c>
      <c r="S35" s="50">
        <f aca="true" t="shared" si="22" ref="S35:S40">IF($K35=0,0,(($M35-$K35)/$K35)*100)</f>
        <v>0</v>
      </c>
      <c r="T35" s="49">
        <f>IF($E35=0,0,($P35/$E35)*100)</f>
        <v>0</v>
      </c>
      <c r="U35" s="51">
        <f>IF($E35=0,0,($Q35/$E35)*100)</f>
        <v>0</v>
      </c>
      <c r="V35" s="94">
        <v>0</v>
      </c>
      <c r="W35" s="95">
        <v>0</v>
      </c>
    </row>
    <row r="36" spans="1:23" ht="12.75" customHeight="1">
      <c r="A36" s="48" t="s">
        <v>57</v>
      </c>
      <c r="B36" s="93">
        <v>6424000</v>
      </c>
      <c r="C36" s="93">
        <v>0</v>
      </c>
      <c r="D36" s="93"/>
      <c r="E36" s="93">
        <f t="shared" si="18"/>
        <v>6424000</v>
      </c>
      <c r="F36" s="94">
        <v>6424000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11000000</v>
      </c>
      <c r="C38" s="93">
        <v>0</v>
      </c>
      <c r="D38" s="93"/>
      <c r="E38" s="93">
        <f t="shared" si="18"/>
        <v>11000000</v>
      </c>
      <c r="F38" s="94">
        <v>11000000</v>
      </c>
      <c r="G38" s="95">
        <v>11000000</v>
      </c>
      <c r="H38" s="94"/>
      <c r="I38" s="95"/>
      <c r="J38" s="94">
        <v>486000</v>
      </c>
      <c r="K38" s="95"/>
      <c r="L38" s="94"/>
      <c r="M38" s="95">
        <v>8283088</v>
      </c>
      <c r="N38" s="94"/>
      <c r="O38" s="95"/>
      <c r="P38" s="94">
        <f t="shared" si="19"/>
        <v>486000</v>
      </c>
      <c r="Q38" s="95">
        <f t="shared" si="20"/>
        <v>8283088</v>
      </c>
      <c r="R38" s="49">
        <f t="shared" si="21"/>
        <v>-100</v>
      </c>
      <c r="S38" s="50">
        <f t="shared" si="22"/>
        <v>0</v>
      </c>
      <c r="T38" s="49">
        <f>IF($E38=0,0,($P38/$E38)*100)</f>
        <v>4.418181818181818</v>
      </c>
      <c r="U38" s="51">
        <f>IF($E38=0,0,($Q38/$E38)*100)</f>
        <v>75.3008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17424000</v>
      </c>
      <c r="C40" s="96">
        <f>SUM(C35:C39)</f>
        <v>0</v>
      </c>
      <c r="D40" s="96"/>
      <c r="E40" s="96">
        <f t="shared" si="18"/>
        <v>17424000</v>
      </c>
      <c r="F40" s="97">
        <f aca="true" t="shared" si="23" ref="F40:O40">SUM(F35:F39)</f>
        <v>17424000</v>
      </c>
      <c r="G40" s="98">
        <f t="shared" si="23"/>
        <v>11000000</v>
      </c>
      <c r="H40" s="97">
        <f t="shared" si="23"/>
        <v>0</v>
      </c>
      <c r="I40" s="98">
        <f t="shared" si="23"/>
        <v>0</v>
      </c>
      <c r="J40" s="97">
        <f t="shared" si="23"/>
        <v>486000</v>
      </c>
      <c r="K40" s="98">
        <f t="shared" si="23"/>
        <v>0</v>
      </c>
      <c r="L40" s="97">
        <f t="shared" si="23"/>
        <v>0</v>
      </c>
      <c r="M40" s="98">
        <f t="shared" si="23"/>
        <v>8283088</v>
      </c>
      <c r="N40" s="97">
        <f t="shared" si="23"/>
        <v>0</v>
      </c>
      <c r="O40" s="98">
        <f t="shared" si="23"/>
        <v>0</v>
      </c>
      <c r="P40" s="97">
        <f t="shared" si="19"/>
        <v>486000</v>
      </c>
      <c r="Q40" s="98">
        <f t="shared" si="20"/>
        <v>8283088</v>
      </c>
      <c r="R40" s="53">
        <f t="shared" si="21"/>
        <v>-100</v>
      </c>
      <c r="S40" s="54">
        <f t="shared" si="22"/>
        <v>0</v>
      </c>
      <c r="T40" s="53">
        <f>IF((+$E35+$E38)=0,0,(P40/(+$E35+$E38))*100)</f>
        <v>4.418181818181818</v>
      </c>
      <c r="U40" s="55">
        <f>IF((+$E35+$E38)=0,0,(Q40/(+$E35+$E38))*100)</f>
        <v>75.3008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4"/>
        <v>0</v>
      </c>
      <c r="F44" s="94">
        <v>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0</v>
      </c>
      <c r="C51" s="93">
        <v>0</v>
      </c>
      <c r="D51" s="93"/>
      <c r="E51" s="93">
        <f t="shared" si="24"/>
        <v>0</v>
      </c>
      <c r="F51" s="94">
        <v>0</v>
      </c>
      <c r="G51" s="95">
        <v>0</v>
      </c>
      <c r="H51" s="94"/>
      <c r="I51" s="95"/>
      <c r="J51" s="94"/>
      <c r="K51" s="95"/>
      <c r="L51" s="94"/>
      <c r="M51" s="95"/>
      <c r="N51" s="94"/>
      <c r="O51" s="95"/>
      <c r="P51" s="94">
        <f t="shared" si="25"/>
        <v>0</v>
      </c>
      <c r="Q51" s="95">
        <f t="shared" si="26"/>
        <v>0</v>
      </c>
      <c r="R51" s="49">
        <f t="shared" si="27"/>
        <v>0</v>
      </c>
      <c r="S51" s="50">
        <f t="shared" si="28"/>
        <v>0</v>
      </c>
      <c r="T51" s="49">
        <f t="shared" si="29"/>
        <v>0</v>
      </c>
      <c r="U51" s="51">
        <f t="shared" si="30"/>
        <v>0</v>
      </c>
      <c r="V51" s="94">
        <v>0</v>
      </c>
      <c r="W51" s="95">
        <v>0</v>
      </c>
    </row>
    <row r="52" spans="1:23" ht="12.75" customHeight="1">
      <c r="A52" s="48" t="s">
        <v>72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0</v>
      </c>
      <c r="C53" s="96">
        <f>SUM(C42:C52)</f>
        <v>0</v>
      </c>
      <c r="D53" s="96"/>
      <c r="E53" s="96">
        <f t="shared" si="24"/>
        <v>0</v>
      </c>
      <c r="F53" s="97">
        <f aca="true" t="shared" si="31" ref="F53:O53">SUM(F42:F52)</f>
        <v>0</v>
      </c>
      <c r="G53" s="98">
        <f t="shared" si="31"/>
        <v>0</v>
      </c>
      <c r="H53" s="97">
        <f t="shared" si="31"/>
        <v>0</v>
      </c>
      <c r="I53" s="98">
        <f t="shared" si="31"/>
        <v>0</v>
      </c>
      <c r="J53" s="97">
        <f t="shared" si="31"/>
        <v>0</v>
      </c>
      <c r="K53" s="98">
        <f t="shared" si="31"/>
        <v>0</v>
      </c>
      <c r="L53" s="97">
        <f t="shared" si="31"/>
        <v>0</v>
      </c>
      <c r="M53" s="98">
        <f t="shared" si="31"/>
        <v>0</v>
      </c>
      <c r="N53" s="97">
        <f t="shared" si="31"/>
        <v>0</v>
      </c>
      <c r="O53" s="98">
        <f t="shared" si="31"/>
        <v>0</v>
      </c>
      <c r="P53" s="97">
        <f t="shared" si="25"/>
        <v>0</v>
      </c>
      <c r="Q53" s="98">
        <f t="shared" si="26"/>
        <v>0</v>
      </c>
      <c r="R53" s="53">
        <f t="shared" si="27"/>
        <v>0</v>
      </c>
      <c r="S53" s="54">
        <f t="shared" si="28"/>
        <v>0</v>
      </c>
      <c r="T53" s="53">
        <f>IF((+$E43+$E45+$E47+$E48+$E51)=0,0,(P53/(+$E43+$E45+$E47+$E48+$E51))*100)</f>
        <v>0</v>
      </c>
      <c r="U53" s="55">
        <f>IF((+$E43+$E45+$E47+$E48+$E51)=0,0,(Q53/(+$E43+$E45+$E47+$E48+$E51))*100)</f>
        <v>0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823706000</v>
      </c>
      <c r="C67" s="105">
        <f>SUM(C9:C15,C18:C23,C26:C29,C32,C35:C39,C42:C52,C55:C58,C61:C65)</f>
        <v>-76407000</v>
      </c>
      <c r="D67" s="105"/>
      <c r="E67" s="105">
        <f t="shared" si="33"/>
        <v>747299000</v>
      </c>
      <c r="F67" s="106">
        <f aca="true" t="shared" si="39" ref="F67:O67">SUM(F9:F15,F18:F23,F26:F29,F32,F35:F39,F42:F52,F55:F58,F61:F65)</f>
        <v>704034000</v>
      </c>
      <c r="G67" s="107">
        <f t="shared" si="39"/>
        <v>696110000</v>
      </c>
      <c r="H67" s="106">
        <f t="shared" si="39"/>
        <v>145768000</v>
      </c>
      <c r="I67" s="107">
        <f t="shared" si="39"/>
        <v>816434</v>
      </c>
      <c r="J67" s="106">
        <f t="shared" si="39"/>
        <v>157856000</v>
      </c>
      <c r="K67" s="107">
        <f t="shared" si="39"/>
        <v>0</v>
      </c>
      <c r="L67" s="106">
        <f t="shared" si="39"/>
        <v>182000000</v>
      </c>
      <c r="M67" s="107">
        <f t="shared" si="39"/>
        <v>46909791</v>
      </c>
      <c r="N67" s="106">
        <f t="shared" si="39"/>
        <v>0</v>
      </c>
      <c r="O67" s="107">
        <f t="shared" si="39"/>
        <v>0</v>
      </c>
      <c r="P67" s="106">
        <f t="shared" si="34"/>
        <v>485624000</v>
      </c>
      <c r="Q67" s="107">
        <f t="shared" si="35"/>
        <v>47726225</v>
      </c>
      <c r="R67" s="62">
        <f t="shared" si="36"/>
        <v>15.294952361646057</v>
      </c>
      <c r="S67" s="63">
        <f t="shared" si="37"/>
        <v>0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65.68033812341505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6.454941673710904</v>
      </c>
      <c r="V67" s="106">
        <f>SUM(V9:V15,V18:V23,V26:V29,V32,V35:V39,V42:V52,V55:V58,V61:V65)</f>
        <v>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0</v>
      </c>
      <c r="C69" s="93">
        <v>0</v>
      </c>
      <c r="D69" s="93"/>
      <c r="E69" s="93">
        <f>$B69+$C69+$D69</f>
        <v>0</v>
      </c>
      <c r="F69" s="94">
        <v>0</v>
      </c>
      <c r="G69" s="95">
        <v>0</v>
      </c>
      <c r="H69" s="94"/>
      <c r="I69" s="95"/>
      <c r="J69" s="94"/>
      <c r="K69" s="95"/>
      <c r="L69" s="94"/>
      <c r="M69" s="95"/>
      <c r="N69" s="94"/>
      <c r="O69" s="95"/>
      <c r="P69" s="94">
        <f>$H69+$J69+$L69+$N69</f>
        <v>0</v>
      </c>
      <c r="Q69" s="95">
        <f>$I69+$K69+$M69+$O69</f>
        <v>0</v>
      </c>
      <c r="R69" s="49">
        <f>IF($J69=0,0,(($L69-$J69)/$J69)*100)</f>
        <v>0</v>
      </c>
      <c r="S69" s="50">
        <f>IF($K69=0,0,(($M69-$K69)/$K69)*100)</f>
        <v>0</v>
      </c>
      <c r="T69" s="49">
        <f>IF($E69=0,0,($P69/$E69)*100)</f>
        <v>0</v>
      </c>
      <c r="U69" s="51">
        <f>IF($E69=0,0,($Q69/$E69)*100)</f>
        <v>0</v>
      </c>
      <c r="V69" s="94">
        <v>0</v>
      </c>
      <c r="W69" s="95">
        <v>0</v>
      </c>
    </row>
    <row r="70" spans="1:23" ht="12.75" customHeight="1">
      <c r="A70" s="57" t="s">
        <v>40</v>
      </c>
      <c r="B70" s="102">
        <f>B69</f>
        <v>0</v>
      </c>
      <c r="C70" s="102">
        <f>C69</f>
        <v>0</v>
      </c>
      <c r="D70" s="102"/>
      <c r="E70" s="102">
        <f>$B70+$C70+$D70</f>
        <v>0</v>
      </c>
      <c r="F70" s="103">
        <f aca="true" t="shared" si="40" ref="F70:O70">F69</f>
        <v>0</v>
      </c>
      <c r="G70" s="104">
        <f t="shared" si="40"/>
        <v>0</v>
      </c>
      <c r="H70" s="103">
        <f t="shared" si="40"/>
        <v>0</v>
      </c>
      <c r="I70" s="104">
        <f t="shared" si="40"/>
        <v>0</v>
      </c>
      <c r="J70" s="103">
        <f t="shared" si="40"/>
        <v>0</v>
      </c>
      <c r="K70" s="104">
        <f t="shared" si="40"/>
        <v>0</v>
      </c>
      <c r="L70" s="103">
        <f t="shared" si="40"/>
        <v>0</v>
      </c>
      <c r="M70" s="104">
        <f t="shared" si="40"/>
        <v>0</v>
      </c>
      <c r="N70" s="103">
        <f t="shared" si="40"/>
        <v>0</v>
      </c>
      <c r="O70" s="104">
        <f t="shared" si="40"/>
        <v>0</v>
      </c>
      <c r="P70" s="103">
        <f>$H70+$J70+$L70+$N70</f>
        <v>0</v>
      </c>
      <c r="Q70" s="104">
        <f>$I70+$K70+$M70+$O70</f>
        <v>0</v>
      </c>
      <c r="R70" s="58">
        <f>IF($J70=0,0,(($L70-$J70)/$J70)*100)</f>
        <v>0</v>
      </c>
      <c r="S70" s="59">
        <f>IF($K70=0,0,(($M70-$K70)/$K70)*100)</f>
        <v>0</v>
      </c>
      <c r="T70" s="58">
        <f>IF($E70=0,0,($P70/$E70)*100)</f>
        <v>0</v>
      </c>
      <c r="U70" s="60">
        <f>IF($E70=0,0,($Q70/$E70)*100)</f>
        <v>0</v>
      </c>
      <c r="V70" s="103">
        <f>V69</f>
        <v>0</v>
      </c>
      <c r="W70" s="104">
        <f>W69</f>
        <v>0</v>
      </c>
    </row>
    <row r="71" spans="1:23" ht="12.75" customHeight="1">
      <c r="A71" s="61" t="s">
        <v>84</v>
      </c>
      <c r="B71" s="105">
        <f>B69</f>
        <v>0</v>
      </c>
      <c r="C71" s="105">
        <f>C69</f>
        <v>0</v>
      </c>
      <c r="D71" s="105"/>
      <c r="E71" s="105">
        <f>$B71+$C71+$D71</f>
        <v>0</v>
      </c>
      <c r="F71" s="106">
        <f aca="true" t="shared" si="41" ref="F71:O71">F69</f>
        <v>0</v>
      </c>
      <c r="G71" s="107">
        <f t="shared" si="41"/>
        <v>0</v>
      </c>
      <c r="H71" s="106">
        <f t="shared" si="41"/>
        <v>0</v>
      </c>
      <c r="I71" s="107">
        <f t="shared" si="41"/>
        <v>0</v>
      </c>
      <c r="J71" s="106">
        <f t="shared" si="41"/>
        <v>0</v>
      </c>
      <c r="K71" s="107">
        <f t="shared" si="41"/>
        <v>0</v>
      </c>
      <c r="L71" s="106">
        <f t="shared" si="41"/>
        <v>0</v>
      </c>
      <c r="M71" s="107">
        <f t="shared" si="41"/>
        <v>0</v>
      </c>
      <c r="N71" s="106">
        <f t="shared" si="41"/>
        <v>0</v>
      </c>
      <c r="O71" s="107">
        <f t="shared" si="41"/>
        <v>0</v>
      </c>
      <c r="P71" s="106">
        <f>$H71+$J71+$L71+$N71</f>
        <v>0</v>
      </c>
      <c r="Q71" s="107">
        <f>$I71+$K71+$M71+$O71</f>
        <v>0</v>
      </c>
      <c r="R71" s="62">
        <f>IF($J71=0,0,(($L71-$J71)/$J71)*100)</f>
        <v>0</v>
      </c>
      <c r="S71" s="63">
        <f>IF($K71=0,0,(($M71-$K71)/$K71)*100)</f>
        <v>0</v>
      </c>
      <c r="T71" s="62">
        <f>IF($E71=0,0,($P71/$E71)*100)</f>
        <v>0</v>
      </c>
      <c r="U71" s="66">
        <f>IF($E71=0,0,($Q71/$E71)*100)</f>
        <v>0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823706000</v>
      </c>
      <c r="C72" s="105">
        <f>SUM(C9:C15,C18:C23,C26:C29,C32,C35:C39,C42:C52,C55:C58,C61:C65,C69)</f>
        <v>-76407000</v>
      </c>
      <c r="D72" s="105"/>
      <c r="E72" s="105">
        <f>$B72+$C72+$D72</f>
        <v>747299000</v>
      </c>
      <c r="F72" s="106">
        <f aca="true" t="shared" si="42" ref="F72:O72">SUM(F9:F15,F18:F23,F26:F29,F32,F35:F39,F42:F52,F55:F58,F61:F65,F69)</f>
        <v>704034000</v>
      </c>
      <c r="G72" s="107">
        <f t="shared" si="42"/>
        <v>696110000</v>
      </c>
      <c r="H72" s="106">
        <f t="shared" si="42"/>
        <v>145768000</v>
      </c>
      <c r="I72" s="107">
        <f t="shared" si="42"/>
        <v>816434</v>
      </c>
      <c r="J72" s="106">
        <f t="shared" si="42"/>
        <v>157856000</v>
      </c>
      <c r="K72" s="107">
        <f t="shared" si="42"/>
        <v>0</v>
      </c>
      <c r="L72" s="106">
        <f t="shared" si="42"/>
        <v>182000000</v>
      </c>
      <c r="M72" s="107">
        <f t="shared" si="42"/>
        <v>46909791</v>
      </c>
      <c r="N72" s="106">
        <f t="shared" si="42"/>
        <v>0</v>
      </c>
      <c r="O72" s="107">
        <f t="shared" si="42"/>
        <v>0</v>
      </c>
      <c r="P72" s="106">
        <f>$H72+$J72+$L72+$N72</f>
        <v>485624000</v>
      </c>
      <c r="Q72" s="107">
        <f>$I72+$K72+$M72+$O72</f>
        <v>47726225</v>
      </c>
      <c r="R72" s="62">
        <f>IF($J72=0,0,(($L72-$J72)/$J72)*100)</f>
        <v>15.294952361646057</v>
      </c>
      <c r="S72" s="63">
        <f>IF($K72=0,0,(($M72-$K72)/$K72)*100)</f>
        <v>0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65.68033812341505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6.454941673710904</v>
      </c>
      <c r="V72" s="106">
        <f>SUM(V9:V15,V18:V23,V26:V29,V32,V35:V39,V42:V52,V55:V58,V61:V65,V69)</f>
        <v>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66475000</v>
      </c>
      <c r="C87" s="114">
        <v>0</v>
      </c>
      <c r="D87" s="114"/>
      <c r="E87" s="114">
        <f t="shared" si="44"/>
        <v>66475000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18500000</v>
      </c>
      <c r="C91" s="114">
        <v>0</v>
      </c>
      <c r="D91" s="114"/>
      <c r="E91" s="114">
        <f t="shared" si="44"/>
        <v>18500000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300000000</v>
      </c>
      <c r="C92" s="114">
        <v>0</v>
      </c>
      <c r="D92" s="114"/>
      <c r="E92" s="114">
        <f t="shared" si="44"/>
        <v>300000000</v>
      </c>
      <c r="F92" s="114">
        <v>0</v>
      </c>
      <c r="G92" s="114">
        <v>0</v>
      </c>
      <c r="H92" s="114">
        <v>100030000</v>
      </c>
      <c r="I92" s="114"/>
      <c r="J92" s="114"/>
      <c r="K92" s="114"/>
      <c r="L92" s="114"/>
      <c r="M92" s="114"/>
      <c r="N92" s="114"/>
      <c r="O92" s="114"/>
      <c r="P92" s="116">
        <f t="shared" si="45"/>
        <v>100030000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33.343333333333334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1" sqref="A1:U1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2015000</v>
      </c>
      <c r="C10" s="93">
        <v>0</v>
      </c>
      <c r="D10" s="93"/>
      <c r="E10" s="93">
        <f aca="true" t="shared" si="0" ref="E10:E16">$B10+$C10+$D10</f>
        <v>2015000</v>
      </c>
      <c r="F10" s="94">
        <v>2015000</v>
      </c>
      <c r="G10" s="95">
        <v>2015000</v>
      </c>
      <c r="H10" s="94">
        <v>221000</v>
      </c>
      <c r="I10" s="95">
        <v>209816</v>
      </c>
      <c r="J10" s="94">
        <v>139000</v>
      </c>
      <c r="K10" s="95">
        <v>138301</v>
      </c>
      <c r="L10" s="94">
        <v>178000</v>
      </c>
      <c r="M10" s="95">
        <v>221928</v>
      </c>
      <c r="N10" s="94"/>
      <c r="O10" s="95"/>
      <c r="P10" s="94">
        <f aca="true" t="shared" si="1" ref="P10:P16">$H10+$J10+$L10+$N10</f>
        <v>538000</v>
      </c>
      <c r="Q10" s="95">
        <f aca="true" t="shared" si="2" ref="Q10:Q16">$I10+$K10+$M10+$O10</f>
        <v>570045</v>
      </c>
      <c r="R10" s="49">
        <f aca="true" t="shared" si="3" ref="R10:R16">IF($J10=0,0,(($L10-$J10)/$J10)*100)</f>
        <v>28.05755395683453</v>
      </c>
      <c r="S10" s="50">
        <f aca="true" t="shared" si="4" ref="S10:S16">IF($K10=0,0,(($M10-$K10)/$K10)*100)</f>
        <v>60.46738635295479</v>
      </c>
      <c r="T10" s="49">
        <f aca="true" t="shared" si="5" ref="T10:T15">IF($E10=0,0,($P10/$E10)*100)</f>
        <v>26.69975186104218</v>
      </c>
      <c r="U10" s="51">
        <f aca="true" t="shared" si="6" ref="U10:U15">IF($E10=0,0,($Q10/$E10)*100)</f>
        <v>28.290074441687345</v>
      </c>
      <c r="V10" s="94">
        <v>0</v>
      </c>
      <c r="W10" s="95">
        <v>0</v>
      </c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7500000</v>
      </c>
      <c r="C13" s="93">
        <v>-7500000</v>
      </c>
      <c r="D13" s="93"/>
      <c r="E13" s="93">
        <f t="shared" si="0"/>
        <v>0</v>
      </c>
      <c r="F13" s="94">
        <v>0</v>
      </c>
      <c r="G13" s="95">
        <v>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200000</v>
      </c>
      <c r="C14" s="93">
        <v>0</v>
      </c>
      <c r="D14" s="93"/>
      <c r="E14" s="93">
        <f t="shared" si="0"/>
        <v>200000</v>
      </c>
      <c r="F14" s="94">
        <v>200000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9715000</v>
      </c>
      <c r="C16" s="96">
        <f>SUM(C9:C15)</f>
        <v>-7500000</v>
      </c>
      <c r="D16" s="96"/>
      <c r="E16" s="96">
        <f t="shared" si="0"/>
        <v>2215000</v>
      </c>
      <c r="F16" s="97">
        <f aca="true" t="shared" si="7" ref="F16:O16">SUM(F9:F15)</f>
        <v>2215000</v>
      </c>
      <c r="G16" s="98">
        <f t="shared" si="7"/>
        <v>2015000</v>
      </c>
      <c r="H16" s="97">
        <f t="shared" si="7"/>
        <v>221000</v>
      </c>
      <c r="I16" s="98">
        <f t="shared" si="7"/>
        <v>209816</v>
      </c>
      <c r="J16" s="97">
        <f t="shared" si="7"/>
        <v>139000</v>
      </c>
      <c r="K16" s="98">
        <f t="shared" si="7"/>
        <v>138301</v>
      </c>
      <c r="L16" s="97">
        <f t="shared" si="7"/>
        <v>178000</v>
      </c>
      <c r="M16" s="98">
        <f t="shared" si="7"/>
        <v>221928</v>
      </c>
      <c r="N16" s="97">
        <f t="shared" si="7"/>
        <v>0</v>
      </c>
      <c r="O16" s="98">
        <f t="shared" si="7"/>
        <v>0</v>
      </c>
      <c r="P16" s="97">
        <f t="shared" si="1"/>
        <v>538000</v>
      </c>
      <c r="Q16" s="98">
        <f t="shared" si="2"/>
        <v>570045</v>
      </c>
      <c r="R16" s="53">
        <f t="shared" si="3"/>
        <v>28.05755395683453</v>
      </c>
      <c r="S16" s="54">
        <f t="shared" si="4"/>
        <v>60.46738635295479</v>
      </c>
      <c r="T16" s="53">
        <f>IF((SUM($E9:$E13)+$E15)=0,0,(P16/(SUM($E9:$E13)+$E15)*100))</f>
        <v>26.69975186104218</v>
      </c>
      <c r="U16" s="55">
        <f>IF((SUM($E9:$E13)+$E15)=0,0,(Q16/(SUM($E9:$E13)+$E15)*100))</f>
        <v>28.290074441687345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2950000</v>
      </c>
      <c r="C18" s="93">
        <v>-700000</v>
      </c>
      <c r="D18" s="93"/>
      <c r="E18" s="93">
        <f aca="true" t="shared" si="8" ref="E18:E24">$B18+$C18+$D18</f>
        <v>2250000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43</v>
      </c>
      <c r="B19" s="93">
        <v>2950000</v>
      </c>
      <c r="C19" s="93">
        <v>0</v>
      </c>
      <c r="D19" s="93"/>
      <c r="E19" s="93">
        <f t="shared" si="8"/>
        <v>2950000</v>
      </c>
      <c r="F19" s="94">
        <v>2950000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8"/>
        <v>0</v>
      </c>
      <c r="F20" s="94">
        <v>0</v>
      </c>
      <c r="G20" s="95">
        <v>0</v>
      </c>
      <c r="H20" s="94"/>
      <c r="I20" s="95"/>
      <c r="J20" s="94"/>
      <c r="K20" s="95"/>
      <c r="L20" s="94"/>
      <c r="M20" s="95"/>
      <c r="N20" s="94"/>
      <c r="O20" s="95"/>
      <c r="P20" s="94">
        <f t="shared" si="9"/>
        <v>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5900000</v>
      </c>
      <c r="C24" s="96">
        <f>SUM(C18:C23)</f>
        <v>-700000</v>
      </c>
      <c r="D24" s="96"/>
      <c r="E24" s="96">
        <f t="shared" si="8"/>
        <v>5200000</v>
      </c>
      <c r="F24" s="97">
        <f aca="true" t="shared" si="15" ref="F24:O24">SUM(F18:F23)</f>
        <v>2950000</v>
      </c>
      <c r="G24" s="98">
        <f t="shared" si="15"/>
        <v>0</v>
      </c>
      <c r="H24" s="97">
        <f t="shared" si="15"/>
        <v>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0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IF($J28=0,0,(($L28-$J28)/$J28)*100)</f>
        <v>0</v>
      </c>
      <c r="S28" s="50">
        <f>IF($K28=0,0,(($M28-$K28)/$K28)*100)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IF($J29=0,0,(($L29-$J29)/$J29)*100)</f>
        <v>0</v>
      </c>
      <c r="S29" s="50">
        <f>IF($K29=0,0,(($M29-$K29)/$K29)*100)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0</v>
      </c>
      <c r="C30" s="96">
        <f>SUM(C26:C29)</f>
        <v>0</v>
      </c>
      <c r="D30" s="96"/>
      <c r="E30" s="96">
        <f>$B30+$C30+$D30</f>
        <v>0</v>
      </c>
      <c r="F30" s="97">
        <f aca="true" t="shared" si="16" ref="F30:O30">SUM(F26:F29)</f>
        <v>0</v>
      </c>
      <c r="G30" s="98">
        <f t="shared" si="16"/>
        <v>0</v>
      </c>
      <c r="H30" s="97">
        <f t="shared" si="16"/>
        <v>0</v>
      </c>
      <c r="I30" s="98">
        <f t="shared" si="16"/>
        <v>0</v>
      </c>
      <c r="J30" s="97">
        <f t="shared" si="16"/>
        <v>0</v>
      </c>
      <c r="K30" s="98">
        <f t="shared" si="16"/>
        <v>0</v>
      </c>
      <c r="L30" s="97">
        <f t="shared" si="16"/>
        <v>0</v>
      </c>
      <c r="M30" s="98">
        <f t="shared" si="16"/>
        <v>0</v>
      </c>
      <c r="N30" s="97">
        <f t="shared" si="16"/>
        <v>0</v>
      </c>
      <c r="O30" s="98">
        <f t="shared" si="16"/>
        <v>0</v>
      </c>
      <c r="P30" s="97">
        <f>$H30+$J30+$L30+$N30</f>
        <v>0</v>
      </c>
      <c r="Q30" s="98">
        <f>$I30+$K30+$M30+$O30</f>
        <v>0</v>
      </c>
      <c r="R30" s="53">
        <f>IF($J30=0,0,(($L30-$J30)/$J30)*100)</f>
        <v>0</v>
      </c>
      <c r="S30" s="54">
        <f>IF($K30=0,0,(($M30-$K30)/$K30)*100)</f>
        <v>0</v>
      </c>
      <c r="T30" s="53">
        <f>IF($E30=0,0,($P30/$E30)*100)</f>
        <v>0</v>
      </c>
      <c r="U30" s="55">
        <f>IF($E30=0,0,($Q30/$E30)*100)</f>
        <v>0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3559000</v>
      </c>
      <c r="C32" s="93">
        <v>0</v>
      </c>
      <c r="D32" s="93"/>
      <c r="E32" s="93">
        <f>$B32+$C32+$D32</f>
        <v>3559000</v>
      </c>
      <c r="F32" s="94">
        <v>3559000</v>
      </c>
      <c r="G32" s="95">
        <v>3559000</v>
      </c>
      <c r="H32" s="94">
        <v>2889000</v>
      </c>
      <c r="I32" s="95">
        <v>159771</v>
      </c>
      <c r="J32" s="94"/>
      <c r="K32" s="95">
        <v>1446581</v>
      </c>
      <c r="L32" s="94">
        <v>670000</v>
      </c>
      <c r="M32" s="95">
        <v>1285676</v>
      </c>
      <c r="N32" s="94"/>
      <c r="O32" s="95"/>
      <c r="P32" s="94">
        <f>$H32+$J32+$L32+$N32</f>
        <v>3559000</v>
      </c>
      <c r="Q32" s="95">
        <f>$I32+$K32+$M32+$O32</f>
        <v>2892028</v>
      </c>
      <c r="R32" s="49">
        <f>IF($J32=0,0,(($L32-$J32)/$J32)*100)</f>
        <v>0</v>
      </c>
      <c r="S32" s="50">
        <f>IF($K32=0,0,(($M32-$K32)/$K32)*100)</f>
        <v>-11.123124111266497</v>
      </c>
      <c r="T32" s="49">
        <f>IF($E32=0,0,($P32/$E32)*100)</f>
        <v>100</v>
      </c>
      <c r="U32" s="51">
        <f>IF($E32=0,0,($Q32/$E32)*100)</f>
        <v>81.25956729418375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3559000</v>
      </c>
      <c r="C33" s="96">
        <f>C32</f>
        <v>0</v>
      </c>
      <c r="D33" s="96"/>
      <c r="E33" s="96">
        <f>$B33+$C33+$D33</f>
        <v>3559000</v>
      </c>
      <c r="F33" s="97">
        <f aca="true" t="shared" si="17" ref="F33:O33">F32</f>
        <v>3559000</v>
      </c>
      <c r="G33" s="98">
        <f t="shared" si="17"/>
        <v>3559000</v>
      </c>
      <c r="H33" s="97">
        <f t="shared" si="17"/>
        <v>2889000</v>
      </c>
      <c r="I33" s="98">
        <f t="shared" si="17"/>
        <v>159771</v>
      </c>
      <c r="J33" s="97">
        <f t="shared" si="17"/>
        <v>0</v>
      </c>
      <c r="K33" s="98">
        <f t="shared" si="17"/>
        <v>1446581</v>
      </c>
      <c r="L33" s="97">
        <f t="shared" si="17"/>
        <v>670000</v>
      </c>
      <c r="M33" s="98">
        <f t="shared" si="17"/>
        <v>1285676</v>
      </c>
      <c r="N33" s="97">
        <f t="shared" si="17"/>
        <v>0</v>
      </c>
      <c r="O33" s="98">
        <f t="shared" si="17"/>
        <v>0</v>
      </c>
      <c r="P33" s="97">
        <f>$H33+$J33+$L33+$N33</f>
        <v>3559000</v>
      </c>
      <c r="Q33" s="98">
        <f>$I33+$K33+$M33+$O33</f>
        <v>2892028</v>
      </c>
      <c r="R33" s="53">
        <f>IF($J33=0,0,(($L33-$J33)/$J33)*100)</f>
        <v>0</v>
      </c>
      <c r="S33" s="54">
        <f>IF($K33=0,0,(($M33-$K33)/$K33)*100)</f>
        <v>-11.123124111266497</v>
      </c>
      <c r="T33" s="53">
        <f>IF($E33=0,0,($P33/$E33)*100)</f>
        <v>100</v>
      </c>
      <c r="U33" s="55">
        <f>IF($E33=0,0,($Q33/$E33)*100)</f>
        <v>81.25956729418375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20000000</v>
      </c>
      <c r="C35" s="93">
        <v>-14000000</v>
      </c>
      <c r="D35" s="93"/>
      <c r="E35" s="93">
        <f aca="true" t="shared" si="18" ref="E35:E40">$B35+$C35+$D35</f>
        <v>6000000</v>
      </c>
      <c r="F35" s="94">
        <v>6000000</v>
      </c>
      <c r="G35" s="95">
        <v>13599000</v>
      </c>
      <c r="H35" s="94"/>
      <c r="I35" s="95"/>
      <c r="J35" s="94"/>
      <c r="K35" s="95"/>
      <c r="L35" s="94"/>
      <c r="M35" s="95"/>
      <c r="N35" s="94"/>
      <c r="O35" s="95"/>
      <c r="P35" s="94">
        <f aca="true" t="shared" si="19" ref="P35:P40">$H35+$J35+$L35+$N35</f>
        <v>0</v>
      </c>
      <c r="Q35" s="95">
        <f aca="true" t="shared" si="20" ref="Q35:Q40">$I35+$K35+$M35+$O35</f>
        <v>0</v>
      </c>
      <c r="R35" s="49">
        <f aca="true" t="shared" si="21" ref="R35:R40">IF($J35=0,0,(($L35-$J35)/$J35)*100)</f>
        <v>0</v>
      </c>
      <c r="S35" s="50">
        <f aca="true" t="shared" si="22" ref="S35:S40">IF($K35=0,0,(($M35-$K35)/$K35)*100)</f>
        <v>0</v>
      </c>
      <c r="T35" s="49">
        <f>IF($E35=0,0,($P35/$E35)*100)</f>
        <v>0</v>
      </c>
      <c r="U35" s="51">
        <f>IF($E35=0,0,($Q35/$E35)*100)</f>
        <v>0</v>
      </c>
      <c r="V35" s="94">
        <v>0</v>
      </c>
      <c r="W35" s="95">
        <v>0</v>
      </c>
    </row>
    <row r="36" spans="1:23" ht="12.75" customHeight="1">
      <c r="A36" s="48" t="s">
        <v>57</v>
      </c>
      <c r="B36" s="93">
        <v>24420000</v>
      </c>
      <c r="C36" s="93">
        <v>-10640000</v>
      </c>
      <c r="D36" s="93"/>
      <c r="E36" s="93">
        <f t="shared" si="18"/>
        <v>13780000</v>
      </c>
      <c r="F36" s="94">
        <v>13780000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5000000</v>
      </c>
      <c r="C38" s="93">
        <v>0</v>
      </c>
      <c r="D38" s="93"/>
      <c r="E38" s="93">
        <f t="shared" si="18"/>
        <v>5000000</v>
      </c>
      <c r="F38" s="94">
        <v>5000000</v>
      </c>
      <c r="G38" s="95">
        <v>5000000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49420000</v>
      </c>
      <c r="C40" s="96">
        <f>SUM(C35:C39)</f>
        <v>-24640000</v>
      </c>
      <c r="D40" s="96"/>
      <c r="E40" s="96">
        <f t="shared" si="18"/>
        <v>24780000</v>
      </c>
      <c r="F40" s="97">
        <f aca="true" t="shared" si="23" ref="F40:O40">SUM(F35:F39)</f>
        <v>24780000</v>
      </c>
      <c r="G40" s="98">
        <f t="shared" si="23"/>
        <v>18599000</v>
      </c>
      <c r="H40" s="97">
        <f t="shared" si="23"/>
        <v>0</v>
      </c>
      <c r="I40" s="98">
        <f t="shared" si="23"/>
        <v>0</v>
      </c>
      <c r="J40" s="97">
        <f t="shared" si="23"/>
        <v>0</v>
      </c>
      <c r="K40" s="98">
        <f t="shared" si="23"/>
        <v>0</v>
      </c>
      <c r="L40" s="97">
        <f t="shared" si="23"/>
        <v>0</v>
      </c>
      <c r="M40" s="98">
        <f t="shared" si="23"/>
        <v>0</v>
      </c>
      <c r="N40" s="97">
        <f t="shared" si="23"/>
        <v>0</v>
      </c>
      <c r="O40" s="98">
        <f t="shared" si="23"/>
        <v>0</v>
      </c>
      <c r="P40" s="97">
        <f t="shared" si="19"/>
        <v>0</v>
      </c>
      <c r="Q40" s="98">
        <f t="shared" si="20"/>
        <v>0</v>
      </c>
      <c r="R40" s="53">
        <f t="shared" si="21"/>
        <v>0</v>
      </c>
      <c r="S40" s="54">
        <f t="shared" si="22"/>
        <v>0</v>
      </c>
      <c r="T40" s="53">
        <f>IF((+$E35+$E38)=0,0,(P40/(+$E35+$E38))*100)</f>
        <v>0</v>
      </c>
      <c r="U40" s="55">
        <f>IF((+$E35+$E38)=0,0,(Q40/(+$E35+$E38))*100)</f>
        <v>0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205712000</v>
      </c>
      <c r="C44" s="93">
        <v>409927000</v>
      </c>
      <c r="D44" s="93"/>
      <c r="E44" s="93">
        <f t="shared" si="24"/>
        <v>615639000</v>
      </c>
      <c r="F44" s="94">
        <v>615639000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0</v>
      </c>
      <c r="C51" s="93">
        <v>0</v>
      </c>
      <c r="D51" s="93"/>
      <c r="E51" s="93">
        <f t="shared" si="24"/>
        <v>0</v>
      </c>
      <c r="F51" s="94">
        <v>0</v>
      </c>
      <c r="G51" s="95">
        <v>0</v>
      </c>
      <c r="H51" s="94"/>
      <c r="I51" s="95"/>
      <c r="J51" s="94"/>
      <c r="K51" s="95"/>
      <c r="L51" s="94"/>
      <c r="M51" s="95"/>
      <c r="N51" s="94"/>
      <c r="O51" s="95"/>
      <c r="P51" s="94">
        <f t="shared" si="25"/>
        <v>0</v>
      </c>
      <c r="Q51" s="95">
        <f t="shared" si="26"/>
        <v>0</v>
      </c>
      <c r="R51" s="49">
        <f t="shared" si="27"/>
        <v>0</v>
      </c>
      <c r="S51" s="50">
        <f t="shared" si="28"/>
        <v>0</v>
      </c>
      <c r="T51" s="49">
        <f t="shared" si="29"/>
        <v>0</v>
      </c>
      <c r="U51" s="51">
        <f t="shared" si="30"/>
        <v>0</v>
      </c>
      <c r="V51" s="94">
        <v>1527000</v>
      </c>
      <c r="W51" s="95">
        <v>0</v>
      </c>
    </row>
    <row r="52" spans="1:23" ht="12.75" customHeight="1">
      <c r="A52" s="48" t="s">
        <v>72</v>
      </c>
      <c r="B52" s="93">
        <v>20000000</v>
      </c>
      <c r="C52" s="93">
        <v>-20000000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225712000</v>
      </c>
      <c r="C53" s="96">
        <f>SUM(C42:C52)</f>
        <v>389927000</v>
      </c>
      <c r="D53" s="96"/>
      <c r="E53" s="96">
        <f t="shared" si="24"/>
        <v>615639000</v>
      </c>
      <c r="F53" s="97">
        <f aca="true" t="shared" si="31" ref="F53:O53">SUM(F42:F52)</f>
        <v>615639000</v>
      </c>
      <c r="G53" s="98">
        <f t="shared" si="31"/>
        <v>0</v>
      </c>
      <c r="H53" s="97">
        <f t="shared" si="31"/>
        <v>0</v>
      </c>
      <c r="I53" s="98">
        <f t="shared" si="31"/>
        <v>0</v>
      </c>
      <c r="J53" s="97">
        <f t="shared" si="31"/>
        <v>0</v>
      </c>
      <c r="K53" s="98">
        <f t="shared" si="31"/>
        <v>0</v>
      </c>
      <c r="L53" s="97">
        <f t="shared" si="31"/>
        <v>0</v>
      </c>
      <c r="M53" s="98">
        <f t="shared" si="31"/>
        <v>0</v>
      </c>
      <c r="N53" s="97">
        <f t="shared" si="31"/>
        <v>0</v>
      </c>
      <c r="O53" s="98">
        <f t="shared" si="31"/>
        <v>0</v>
      </c>
      <c r="P53" s="97">
        <f t="shared" si="25"/>
        <v>0</v>
      </c>
      <c r="Q53" s="98">
        <f t="shared" si="26"/>
        <v>0</v>
      </c>
      <c r="R53" s="53">
        <f t="shared" si="27"/>
        <v>0</v>
      </c>
      <c r="S53" s="54">
        <f t="shared" si="28"/>
        <v>0</v>
      </c>
      <c r="T53" s="53">
        <f>IF((+$E43+$E45+$E47+$E48+$E51)=0,0,(P53/(+$E43+$E45+$E47+$E48+$E51))*100)</f>
        <v>0</v>
      </c>
      <c r="U53" s="55">
        <f>IF((+$E43+$E45+$E47+$E48+$E51)=0,0,(Q53/(+$E43+$E45+$E47+$E48+$E51))*100)</f>
        <v>0</v>
      </c>
      <c r="V53" s="97">
        <f>SUM(V42:V52)</f>
        <v>1527000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294306000</v>
      </c>
      <c r="C67" s="105">
        <f>SUM(C9:C15,C18:C23,C26:C29,C32,C35:C39,C42:C52,C55:C58,C61:C65)</f>
        <v>357087000</v>
      </c>
      <c r="D67" s="105"/>
      <c r="E67" s="105">
        <f t="shared" si="33"/>
        <v>651393000</v>
      </c>
      <c r="F67" s="106">
        <f aca="true" t="shared" si="39" ref="F67:O67">SUM(F9:F15,F18:F23,F26:F29,F32,F35:F39,F42:F52,F55:F58,F61:F65)</f>
        <v>649143000</v>
      </c>
      <c r="G67" s="107">
        <f t="shared" si="39"/>
        <v>24173000</v>
      </c>
      <c r="H67" s="106">
        <f t="shared" si="39"/>
        <v>3110000</v>
      </c>
      <c r="I67" s="107">
        <f t="shared" si="39"/>
        <v>369587</v>
      </c>
      <c r="J67" s="106">
        <f t="shared" si="39"/>
        <v>139000</v>
      </c>
      <c r="K67" s="107">
        <f t="shared" si="39"/>
        <v>1584882</v>
      </c>
      <c r="L67" s="106">
        <f t="shared" si="39"/>
        <v>848000</v>
      </c>
      <c r="M67" s="107">
        <f t="shared" si="39"/>
        <v>1507604</v>
      </c>
      <c r="N67" s="106">
        <f t="shared" si="39"/>
        <v>0</v>
      </c>
      <c r="O67" s="107">
        <f t="shared" si="39"/>
        <v>0</v>
      </c>
      <c r="P67" s="106">
        <f t="shared" si="34"/>
        <v>4097000</v>
      </c>
      <c r="Q67" s="107">
        <f t="shared" si="35"/>
        <v>3462073</v>
      </c>
      <c r="R67" s="62">
        <f t="shared" si="36"/>
        <v>510.0719424460432</v>
      </c>
      <c r="S67" s="63">
        <f t="shared" si="37"/>
        <v>-4.875946600440916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21.764768380790482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18.391803017424564</v>
      </c>
      <c r="V67" s="106">
        <f>SUM(V9:V15,V18:V23,V26:V29,V32,V35:V39,V42:V52,V55:V58,V61:V65)</f>
        <v>1527000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168967000</v>
      </c>
      <c r="C69" s="93">
        <v>0</v>
      </c>
      <c r="D69" s="93"/>
      <c r="E69" s="93">
        <f>$B69+$C69+$D69</f>
        <v>168967000</v>
      </c>
      <c r="F69" s="94">
        <v>168967000</v>
      </c>
      <c r="G69" s="95">
        <v>1930000</v>
      </c>
      <c r="H69" s="94"/>
      <c r="I69" s="95"/>
      <c r="J69" s="94">
        <v>1930000</v>
      </c>
      <c r="K69" s="95">
        <v>2739271</v>
      </c>
      <c r="L69" s="94"/>
      <c r="M69" s="95">
        <v>1282402</v>
      </c>
      <c r="N69" s="94"/>
      <c r="O69" s="95"/>
      <c r="P69" s="94">
        <f>$H69+$J69+$L69+$N69</f>
        <v>1930000</v>
      </c>
      <c r="Q69" s="95">
        <f>$I69+$K69+$M69+$O69</f>
        <v>4021673</v>
      </c>
      <c r="R69" s="49">
        <f>IF($J69=0,0,(($L69-$J69)/$J69)*100)</f>
        <v>-100</v>
      </c>
      <c r="S69" s="50">
        <f>IF($K69=0,0,(($M69-$K69)/$K69)*100)</f>
        <v>-53.184551656261824</v>
      </c>
      <c r="T69" s="49">
        <f>IF($E69=0,0,($P69/$E69)*100)</f>
        <v>1.142234874265389</v>
      </c>
      <c r="U69" s="51">
        <f>IF($E69=0,0,($Q69/$E69)*100)</f>
        <v>2.3801529292702126</v>
      </c>
      <c r="V69" s="94">
        <v>34737000</v>
      </c>
      <c r="W69" s="95">
        <v>0</v>
      </c>
    </row>
    <row r="70" spans="1:23" ht="12.75" customHeight="1">
      <c r="A70" s="57" t="s">
        <v>40</v>
      </c>
      <c r="B70" s="102">
        <f>B69</f>
        <v>168967000</v>
      </c>
      <c r="C70" s="102">
        <f>C69</f>
        <v>0</v>
      </c>
      <c r="D70" s="102"/>
      <c r="E70" s="102">
        <f>$B70+$C70+$D70</f>
        <v>168967000</v>
      </c>
      <c r="F70" s="103">
        <f aca="true" t="shared" si="40" ref="F70:O70">F69</f>
        <v>168967000</v>
      </c>
      <c r="G70" s="104">
        <f t="shared" si="40"/>
        <v>1930000</v>
      </c>
      <c r="H70" s="103">
        <f t="shared" si="40"/>
        <v>0</v>
      </c>
      <c r="I70" s="104">
        <f t="shared" si="40"/>
        <v>0</v>
      </c>
      <c r="J70" s="103">
        <f t="shared" si="40"/>
        <v>1930000</v>
      </c>
      <c r="K70" s="104">
        <f t="shared" si="40"/>
        <v>2739271</v>
      </c>
      <c r="L70" s="103">
        <f t="shared" si="40"/>
        <v>0</v>
      </c>
      <c r="M70" s="104">
        <f t="shared" si="40"/>
        <v>1282402</v>
      </c>
      <c r="N70" s="103">
        <f t="shared" si="40"/>
        <v>0</v>
      </c>
      <c r="O70" s="104">
        <f t="shared" si="40"/>
        <v>0</v>
      </c>
      <c r="P70" s="103">
        <f>$H70+$J70+$L70+$N70</f>
        <v>1930000</v>
      </c>
      <c r="Q70" s="104">
        <f>$I70+$K70+$M70+$O70</f>
        <v>4021673</v>
      </c>
      <c r="R70" s="58">
        <f>IF($J70=0,0,(($L70-$J70)/$J70)*100)</f>
        <v>-100</v>
      </c>
      <c r="S70" s="59">
        <f>IF($K70=0,0,(($M70-$K70)/$K70)*100)</f>
        <v>-53.184551656261824</v>
      </c>
      <c r="T70" s="58">
        <f>IF($E70=0,0,($P70/$E70)*100)</f>
        <v>1.142234874265389</v>
      </c>
      <c r="U70" s="60">
        <f>IF($E70=0,0,($Q70/$E70)*100)</f>
        <v>2.3801529292702126</v>
      </c>
      <c r="V70" s="103">
        <f>V69</f>
        <v>34737000</v>
      </c>
      <c r="W70" s="104">
        <f>W69</f>
        <v>0</v>
      </c>
    </row>
    <row r="71" spans="1:23" ht="12.75" customHeight="1">
      <c r="A71" s="61" t="s">
        <v>84</v>
      </c>
      <c r="B71" s="105">
        <f>B69</f>
        <v>168967000</v>
      </c>
      <c r="C71" s="105">
        <f>C69</f>
        <v>0</v>
      </c>
      <c r="D71" s="105"/>
      <c r="E71" s="105">
        <f>$B71+$C71+$D71</f>
        <v>168967000</v>
      </c>
      <c r="F71" s="106">
        <f aca="true" t="shared" si="41" ref="F71:O71">F69</f>
        <v>168967000</v>
      </c>
      <c r="G71" s="107">
        <f t="shared" si="41"/>
        <v>1930000</v>
      </c>
      <c r="H71" s="106">
        <f t="shared" si="41"/>
        <v>0</v>
      </c>
      <c r="I71" s="107">
        <f t="shared" si="41"/>
        <v>0</v>
      </c>
      <c r="J71" s="106">
        <f t="shared" si="41"/>
        <v>1930000</v>
      </c>
      <c r="K71" s="107">
        <f t="shared" si="41"/>
        <v>2739271</v>
      </c>
      <c r="L71" s="106">
        <f t="shared" si="41"/>
        <v>0</v>
      </c>
      <c r="M71" s="107">
        <f t="shared" si="41"/>
        <v>1282402</v>
      </c>
      <c r="N71" s="106">
        <f t="shared" si="41"/>
        <v>0</v>
      </c>
      <c r="O71" s="107">
        <f t="shared" si="41"/>
        <v>0</v>
      </c>
      <c r="P71" s="106">
        <f>$H71+$J71+$L71+$N71</f>
        <v>1930000</v>
      </c>
      <c r="Q71" s="107">
        <f>$I71+$K71+$M71+$O71</f>
        <v>4021673</v>
      </c>
      <c r="R71" s="62">
        <f>IF($J71=0,0,(($L71-$J71)/$J71)*100)</f>
        <v>-100</v>
      </c>
      <c r="S71" s="63">
        <f>IF($K71=0,0,(($M71-$K71)/$K71)*100)</f>
        <v>-53.184551656261824</v>
      </c>
      <c r="T71" s="62">
        <f>IF($E71=0,0,($P71/$E71)*100)</f>
        <v>1.142234874265389</v>
      </c>
      <c r="U71" s="66">
        <f>IF($E71=0,0,($Q71/$E71)*100)</f>
        <v>2.3801529292702126</v>
      </c>
      <c r="V71" s="106">
        <f>V69</f>
        <v>34737000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463273000</v>
      </c>
      <c r="C72" s="105">
        <f>SUM(C9:C15,C18:C23,C26:C29,C32,C35:C39,C42:C52,C55:C58,C61:C65,C69)</f>
        <v>357087000</v>
      </c>
      <c r="D72" s="105"/>
      <c r="E72" s="105">
        <f>$B72+$C72+$D72</f>
        <v>820360000</v>
      </c>
      <c r="F72" s="106">
        <f aca="true" t="shared" si="42" ref="F72:O72">SUM(F9:F15,F18:F23,F26:F29,F32,F35:F39,F42:F52,F55:F58,F61:F65,F69)</f>
        <v>818110000</v>
      </c>
      <c r="G72" s="107">
        <f t="shared" si="42"/>
        <v>26103000</v>
      </c>
      <c r="H72" s="106">
        <f t="shared" si="42"/>
        <v>3110000</v>
      </c>
      <c r="I72" s="107">
        <f t="shared" si="42"/>
        <v>369587</v>
      </c>
      <c r="J72" s="106">
        <f t="shared" si="42"/>
        <v>2069000</v>
      </c>
      <c r="K72" s="107">
        <f t="shared" si="42"/>
        <v>4324153</v>
      </c>
      <c r="L72" s="106">
        <f t="shared" si="42"/>
        <v>848000</v>
      </c>
      <c r="M72" s="107">
        <f t="shared" si="42"/>
        <v>2790006</v>
      </c>
      <c r="N72" s="106">
        <f t="shared" si="42"/>
        <v>0</v>
      </c>
      <c r="O72" s="107">
        <f t="shared" si="42"/>
        <v>0</v>
      </c>
      <c r="P72" s="106">
        <f>$H72+$J72+$L72+$N72</f>
        <v>6027000</v>
      </c>
      <c r="Q72" s="107">
        <f>$I72+$K72+$M72+$O72</f>
        <v>7483746</v>
      </c>
      <c r="R72" s="62">
        <f>IF($J72=0,0,(($L72-$J72)/$J72)*100)</f>
        <v>-59.014016433059446</v>
      </c>
      <c r="S72" s="63">
        <f>IF($K72=0,0,(($M72-$K72)/$K72)*100)</f>
        <v>-35.47855499100055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3.209418981740339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3.98514625301532</v>
      </c>
      <c r="V72" s="106">
        <f>SUM(V9:V15,V18:V23,V26:V29,V32,V35:V39,V42:V52,V55:V58,V61:V65,V69)</f>
        <v>36264000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16238000</v>
      </c>
      <c r="C91" s="114">
        <v>0</v>
      </c>
      <c r="D91" s="114"/>
      <c r="E91" s="114">
        <f t="shared" si="44"/>
        <v>16238000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79375000</v>
      </c>
      <c r="C92" s="114">
        <v>0</v>
      </c>
      <c r="D92" s="114"/>
      <c r="E92" s="114">
        <f t="shared" si="44"/>
        <v>79375000</v>
      </c>
      <c r="F92" s="114">
        <v>0</v>
      </c>
      <c r="G92" s="114">
        <v>0</v>
      </c>
      <c r="H92" s="114">
        <v>14986000</v>
      </c>
      <c r="I92" s="114"/>
      <c r="J92" s="114"/>
      <c r="K92" s="114"/>
      <c r="L92" s="114"/>
      <c r="M92" s="114"/>
      <c r="N92" s="114"/>
      <c r="O92" s="114"/>
      <c r="P92" s="116">
        <f t="shared" si="45"/>
        <v>14986000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18.88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1" sqref="A1:U1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1550000</v>
      </c>
      <c r="C10" s="93">
        <v>0</v>
      </c>
      <c r="D10" s="93"/>
      <c r="E10" s="93">
        <f aca="true" t="shared" si="0" ref="E10:E16">$B10+$C10+$D10</f>
        <v>1550000</v>
      </c>
      <c r="F10" s="94">
        <v>1550000</v>
      </c>
      <c r="G10" s="95">
        <v>1550000</v>
      </c>
      <c r="H10" s="94">
        <v>226000</v>
      </c>
      <c r="I10" s="95">
        <v>227189</v>
      </c>
      <c r="J10" s="94">
        <v>767000</v>
      </c>
      <c r="K10" s="95">
        <v>392935</v>
      </c>
      <c r="L10" s="94">
        <v>256000</v>
      </c>
      <c r="M10" s="95">
        <v>282910</v>
      </c>
      <c r="N10" s="94"/>
      <c r="O10" s="95"/>
      <c r="P10" s="94">
        <f aca="true" t="shared" si="1" ref="P10:P16">$H10+$J10+$L10+$N10</f>
        <v>1249000</v>
      </c>
      <c r="Q10" s="95">
        <f aca="true" t="shared" si="2" ref="Q10:Q16">$I10+$K10+$M10+$O10</f>
        <v>903034</v>
      </c>
      <c r="R10" s="49">
        <f aca="true" t="shared" si="3" ref="R10:R16">IF($J10=0,0,(($L10-$J10)/$J10)*100)</f>
        <v>-66.62320730117341</v>
      </c>
      <c r="S10" s="50">
        <f aca="true" t="shared" si="4" ref="S10:S16">IF($K10=0,0,(($M10-$K10)/$K10)*100)</f>
        <v>-28.00081438405843</v>
      </c>
      <c r="T10" s="49">
        <f aca="true" t="shared" si="5" ref="T10:T15">IF($E10=0,0,($P10/$E10)*100)</f>
        <v>80.58064516129032</v>
      </c>
      <c r="U10" s="51">
        <f aca="true" t="shared" si="6" ref="U10:U15">IF($E10=0,0,($Q10/$E10)*100)</f>
        <v>58.26025806451612</v>
      </c>
      <c r="V10" s="94">
        <v>0</v>
      </c>
      <c r="W10" s="95">
        <v>0</v>
      </c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0</v>
      </c>
      <c r="C13" s="93">
        <v>0</v>
      </c>
      <c r="D13" s="93"/>
      <c r="E13" s="93">
        <f t="shared" si="0"/>
        <v>0</v>
      </c>
      <c r="F13" s="94">
        <v>0</v>
      </c>
      <c r="G13" s="95">
        <v>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500000</v>
      </c>
      <c r="C14" s="93">
        <v>0</v>
      </c>
      <c r="D14" s="93"/>
      <c r="E14" s="93">
        <f t="shared" si="0"/>
        <v>500000</v>
      </c>
      <c r="F14" s="94">
        <v>500000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2050000</v>
      </c>
      <c r="C16" s="96">
        <f>SUM(C9:C15)</f>
        <v>0</v>
      </c>
      <c r="D16" s="96"/>
      <c r="E16" s="96">
        <f t="shared" si="0"/>
        <v>2050000</v>
      </c>
      <c r="F16" s="97">
        <f aca="true" t="shared" si="7" ref="F16:O16">SUM(F9:F15)</f>
        <v>2050000</v>
      </c>
      <c r="G16" s="98">
        <f t="shared" si="7"/>
        <v>1550000</v>
      </c>
      <c r="H16" s="97">
        <f t="shared" si="7"/>
        <v>226000</v>
      </c>
      <c r="I16" s="98">
        <f t="shared" si="7"/>
        <v>227189</v>
      </c>
      <c r="J16" s="97">
        <f t="shared" si="7"/>
        <v>767000</v>
      </c>
      <c r="K16" s="98">
        <f t="shared" si="7"/>
        <v>392935</v>
      </c>
      <c r="L16" s="97">
        <f t="shared" si="7"/>
        <v>256000</v>
      </c>
      <c r="M16" s="98">
        <f t="shared" si="7"/>
        <v>282910</v>
      </c>
      <c r="N16" s="97">
        <f t="shared" si="7"/>
        <v>0</v>
      </c>
      <c r="O16" s="98">
        <f t="shared" si="7"/>
        <v>0</v>
      </c>
      <c r="P16" s="97">
        <f t="shared" si="1"/>
        <v>1249000</v>
      </c>
      <c r="Q16" s="98">
        <f t="shared" si="2"/>
        <v>903034</v>
      </c>
      <c r="R16" s="53">
        <f t="shared" si="3"/>
        <v>-66.62320730117341</v>
      </c>
      <c r="S16" s="54">
        <f t="shared" si="4"/>
        <v>-28.00081438405843</v>
      </c>
      <c r="T16" s="53">
        <f>IF((SUM($E9:$E13)+$E15)=0,0,(P16/(SUM($E9:$E13)+$E15)*100))</f>
        <v>80.58064516129032</v>
      </c>
      <c r="U16" s="55">
        <f>IF((SUM($E9:$E13)+$E15)=0,0,(Q16/(SUM($E9:$E13)+$E15)*100))</f>
        <v>58.26025806451612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0</v>
      </c>
      <c r="C18" s="93">
        <v>0</v>
      </c>
      <c r="D18" s="93"/>
      <c r="E18" s="93">
        <f aca="true" t="shared" si="8" ref="E18:E24">$B18+$C18+$D18</f>
        <v>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/>
    </row>
    <row r="19" spans="1:23" ht="12.75" customHeight="1">
      <c r="A19" s="48" t="s">
        <v>43</v>
      </c>
      <c r="B19" s="93">
        <v>0</v>
      </c>
      <c r="C19" s="93">
        <v>0</v>
      </c>
      <c r="D19" s="93"/>
      <c r="E19" s="93">
        <f t="shared" si="8"/>
        <v>0</v>
      </c>
      <c r="F19" s="94">
        <v>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8"/>
        <v>0</v>
      </c>
      <c r="F20" s="94">
        <v>0</v>
      </c>
      <c r="G20" s="95">
        <v>0</v>
      </c>
      <c r="H20" s="94"/>
      <c r="I20" s="95"/>
      <c r="J20" s="94"/>
      <c r="K20" s="95"/>
      <c r="L20" s="94"/>
      <c r="M20" s="95"/>
      <c r="N20" s="94"/>
      <c r="O20" s="95"/>
      <c r="P20" s="94">
        <f t="shared" si="9"/>
        <v>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0</v>
      </c>
      <c r="C24" s="96">
        <f>SUM(C18:C23)</f>
        <v>0</v>
      </c>
      <c r="D24" s="96"/>
      <c r="E24" s="96">
        <f t="shared" si="8"/>
        <v>0</v>
      </c>
      <c r="F24" s="97">
        <f aca="true" t="shared" si="15" ref="F24:O24">SUM(F18:F23)</f>
        <v>0</v>
      </c>
      <c r="G24" s="98">
        <f t="shared" si="15"/>
        <v>0</v>
      </c>
      <c r="H24" s="97">
        <f t="shared" si="15"/>
        <v>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0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IF($J28=0,0,(($L28-$J28)/$J28)*100)</f>
        <v>0</v>
      </c>
      <c r="S28" s="50">
        <f>IF($K28=0,0,(($M28-$K28)/$K28)*100)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IF($J29=0,0,(($L29-$J29)/$J29)*100)</f>
        <v>0</v>
      </c>
      <c r="S29" s="50">
        <f>IF($K29=0,0,(($M29-$K29)/$K29)*100)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0</v>
      </c>
      <c r="C30" s="96">
        <f>SUM(C26:C29)</f>
        <v>0</v>
      </c>
      <c r="D30" s="96"/>
      <c r="E30" s="96">
        <f>$B30+$C30+$D30</f>
        <v>0</v>
      </c>
      <c r="F30" s="97">
        <f aca="true" t="shared" si="16" ref="F30:O30">SUM(F26:F29)</f>
        <v>0</v>
      </c>
      <c r="G30" s="98">
        <f t="shared" si="16"/>
        <v>0</v>
      </c>
      <c r="H30" s="97">
        <f t="shared" si="16"/>
        <v>0</v>
      </c>
      <c r="I30" s="98">
        <f t="shared" si="16"/>
        <v>0</v>
      </c>
      <c r="J30" s="97">
        <f t="shared" si="16"/>
        <v>0</v>
      </c>
      <c r="K30" s="98">
        <f t="shared" si="16"/>
        <v>0</v>
      </c>
      <c r="L30" s="97">
        <f t="shared" si="16"/>
        <v>0</v>
      </c>
      <c r="M30" s="98">
        <f t="shared" si="16"/>
        <v>0</v>
      </c>
      <c r="N30" s="97">
        <f t="shared" si="16"/>
        <v>0</v>
      </c>
      <c r="O30" s="98">
        <f t="shared" si="16"/>
        <v>0</v>
      </c>
      <c r="P30" s="97">
        <f>$H30+$J30+$L30+$N30</f>
        <v>0</v>
      </c>
      <c r="Q30" s="98">
        <f>$I30+$K30+$M30+$O30</f>
        <v>0</v>
      </c>
      <c r="R30" s="53">
        <f>IF($J30=0,0,(($L30-$J30)/$J30)*100)</f>
        <v>0</v>
      </c>
      <c r="S30" s="54">
        <f>IF($K30=0,0,(($M30-$K30)/$K30)*100)</f>
        <v>0</v>
      </c>
      <c r="T30" s="53">
        <f>IF($E30=0,0,($P30/$E30)*100)</f>
        <v>0</v>
      </c>
      <c r="U30" s="55">
        <f>IF($E30=0,0,($Q30/$E30)*100)</f>
        <v>0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1564000</v>
      </c>
      <c r="C32" s="93">
        <v>0</v>
      </c>
      <c r="D32" s="93"/>
      <c r="E32" s="93">
        <f>$B32+$C32+$D32</f>
        <v>1564000</v>
      </c>
      <c r="F32" s="94">
        <v>1564000</v>
      </c>
      <c r="G32" s="95">
        <v>1564000</v>
      </c>
      <c r="H32" s="94"/>
      <c r="I32" s="95">
        <v>161353</v>
      </c>
      <c r="J32" s="94"/>
      <c r="K32" s="95">
        <v>300329</v>
      </c>
      <c r="L32" s="94">
        <v>461000</v>
      </c>
      <c r="M32" s="95">
        <v>587271</v>
      </c>
      <c r="N32" s="94"/>
      <c r="O32" s="95"/>
      <c r="P32" s="94">
        <f>$H32+$J32+$L32+$N32</f>
        <v>461000</v>
      </c>
      <c r="Q32" s="95">
        <f>$I32+$K32+$M32+$O32</f>
        <v>1048953</v>
      </c>
      <c r="R32" s="49">
        <f>IF($J32=0,0,(($L32-$J32)/$J32)*100)</f>
        <v>0</v>
      </c>
      <c r="S32" s="50">
        <f>IF($K32=0,0,(($M32-$K32)/$K32)*100)</f>
        <v>95.54255499801883</v>
      </c>
      <c r="T32" s="49">
        <f>IF($E32=0,0,($P32/$E32)*100)</f>
        <v>29.475703324808183</v>
      </c>
      <c r="U32" s="51">
        <f>IF($E32=0,0,($Q32/$E32)*100)</f>
        <v>67.06860613810741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1564000</v>
      </c>
      <c r="C33" s="96">
        <f>C32</f>
        <v>0</v>
      </c>
      <c r="D33" s="96"/>
      <c r="E33" s="96">
        <f>$B33+$C33+$D33</f>
        <v>1564000</v>
      </c>
      <c r="F33" s="97">
        <f aca="true" t="shared" si="17" ref="F33:O33">F32</f>
        <v>1564000</v>
      </c>
      <c r="G33" s="98">
        <f t="shared" si="17"/>
        <v>1564000</v>
      </c>
      <c r="H33" s="97">
        <f t="shared" si="17"/>
        <v>0</v>
      </c>
      <c r="I33" s="98">
        <f t="shared" si="17"/>
        <v>161353</v>
      </c>
      <c r="J33" s="97">
        <f t="shared" si="17"/>
        <v>0</v>
      </c>
      <c r="K33" s="98">
        <f t="shared" si="17"/>
        <v>300329</v>
      </c>
      <c r="L33" s="97">
        <f t="shared" si="17"/>
        <v>461000</v>
      </c>
      <c r="M33" s="98">
        <f t="shared" si="17"/>
        <v>587271</v>
      </c>
      <c r="N33" s="97">
        <f t="shared" si="17"/>
        <v>0</v>
      </c>
      <c r="O33" s="98">
        <f t="shared" si="17"/>
        <v>0</v>
      </c>
      <c r="P33" s="97">
        <f>$H33+$J33+$L33+$N33</f>
        <v>461000</v>
      </c>
      <c r="Q33" s="98">
        <f>$I33+$K33+$M33+$O33</f>
        <v>1048953</v>
      </c>
      <c r="R33" s="53">
        <f>IF($J33=0,0,(($L33-$J33)/$J33)*100)</f>
        <v>0</v>
      </c>
      <c r="S33" s="54">
        <f>IF($K33=0,0,(($M33-$K33)/$K33)*100)</f>
        <v>95.54255499801883</v>
      </c>
      <c r="T33" s="53">
        <f>IF($E33=0,0,($P33/$E33)*100)</f>
        <v>29.475703324808183</v>
      </c>
      <c r="U33" s="55">
        <f>IF($E33=0,0,($Q33/$E33)*100)</f>
        <v>67.06860613810741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25158000</v>
      </c>
      <c r="C35" s="93">
        <v>9000000</v>
      </c>
      <c r="D35" s="93"/>
      <c r="E35" s="93">
        <f aca="true" t="shared" si="18" ref="E35:E40">$B35+$C35+$D35</f>
        <v>34158000</v>
      </c>
      <c r="F35" s="94">
        <v>34158000</v>
      </c>
      <c r="G35" s="95">
        <v>27687000</v>
      </c>
      <c r="H35" s="94"/>
      <c r="I35" s="95">
        <v>2648153</v>
      </c>
      <c r="J35" s="94">
        <v>1803000</v>
      </c>
      <c r="K35" s="95">
        <v>5134306</v>
      </c>
      <c r="L35" s="94"/>
      <c r="M35" s="95">
        <v>4265514</v>
      </c>
      <c r="N35" s="94"/>
      <c r="O35" s="95"/>
      <c r="P35" s="94">
        <f aca="true" t="shared" si="19" ref="P35:P40">$H35+$J35+$L35+$N35</f>
        <v>1803000</v>
      </c>
      <c r="Q35" s="95">
        <f aca="true" t="shared" si="20" ref="Q35:Q40">$I35+$K35+$M35+$O35</f>
        <v>12047973</v>
      </c>
      <c r="R35" s="49">
        <f aca="true" t="shared" si="21" ref="R35:R40">IF($J35=0,0,(($L35-$J35)/$J35)*100)</f>
        <v>-100</v>
      </c>
      <c r="S35" s="50">
        <f aca="true" t="shared" si="22" ref="S35:S40">IF($K35=0,0,(($M35-$K35)/$K35)*100)</f>
        <v>-16.921313221300018</v>
      </c>
      <c r="T35" s="49">
        <f>IF($E35=0,0,($P35/$E35)*100)</f>
        <v>5.278412085016687</v>
      </c>
      <c r="U35" s="51">
        <f>IF($E35=0,0,($Q35/$E35)*100)</f>
        <v>35.27130686808361</v>
      </c>
      <c r="V35" s="94">
        <v>0</v>
      </c>
      <c r="W35" s="95">
        <v>0</v>
      </c>
    </row>
    <row r="36" spans="1:23" ht="12.75" customHeight="1">
      <c r="A36" s="48" t="s">
        <v>57</v>
      </c>
      <c r="B36" s="93">
        <v>0</v>
      </c>
      <c r="C36" s="93">
        <v>0</v>
      </c>
      <c r="D36" s="93"/>
      <c r="E36" s="93">
        <f t="shared" si="18"/>
        <v>0</v>
      </c>
      <c r="F36" s="94">
        <v>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8"/>
        <v>0</v>
      </c>
      <c r="F38" s="94">
        <v>0</v>
      </c>
      <c r="G38" s="95">
        <v>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25158000</v>
      </c>
      <c r="C40" s="96">
        <f>SUM(C35:C39)</f>
        <v>9000000</v>
      </c>
      <c r="D40" s="96"/>
      <c r="E40" s="96">
        <f t="shared" si="18"/>
        <v>34158000</v>
      </c>
      <c r="F40" s="97">
        <f aca="true" t="shared" si="23" ref="F40:O40">SUM(F35:F39)</f>
        <v>34158000</v>
      </c>
      <c r="G40" s="98">
        <f t="shared" si="23"/>
        <v>27687000</v>
      </c>
      <c r="H40" s="97">
        <f t="shared" si="23"/>
        <v>0</v>
      </c>
      <c r="I40" s="98">
        <f t="shared" si="23"/>
        <v>2648153</v>
      </c>
      <c r="J40" s="97">
        <f t="shared" si="23"/>
        <v>1803000</v>
      </c>
      <c r="K40" s="98">
        <f t="shared" si="23"/>
        <v>5134306</v>
      </c>
      <c r="L40" s="97">
        <f t="shared" si="23"/>
        <v>0</v>
      </c>
      <c r="M40" s="98">
        <f t="shared" si="23"/>
        <v>4265514</v>
      </c>
      <c r="N40" s="97">
        <f t="shared" si="23"/>
        <v>0</v>
      </c>
      <c r="O40" s="98">
        <f t="shared" si="23"/>
        <v>0</v>
      </c>
      <c r="P40" s="97">
        <f t="shared" si="19"/>
        <v>1803000</v>
      </c>
      <c r="Q40" s="98">
        <f t="shared" si="20"/>
        <v>12047973</v>
      </c>
      <c r="R40" s="53">
        <f t="shared" si="21"/>
        <v>-100</v>
      </c>
      <c r="S40" s="54">
        <f t="shared" si="22"/>
        <v>-16.921313221300018</v>
      </c>
      <c r="T40" s="53">
        <f>IF((+$E35+$E38)=0,0,(P40/(+$E35+$E38))*100)</f>
        <v>5.278412085016687</v>
      </c>
      <c r="U40" s="55">
        <f>IF((+$E35+$E38)=0,0,(Q40/(+$E35+$E38))*100)</f>
        <v>35.27130686808361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136749000</v>
      </c>
      <c r="C44" s="93">
        <v>-116000000</v>
      </c>
      <c r="D44" s="93"/>
      <c r="E44" s="93">
        <f t="shared" si="24"/>
        <v>20749000</v>
      </c>
      <c r="F44" s="94">
        <v>20749000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15000000</v>
      </c>
      <c r="C51" s="93">
        <v>0</v>
      </c>
      <c r="D51" s="93"/>
      <c r="E51" s="93">
        <f t="shared" si="24"/>
        <v>15000000</v>
      </c>
      <c r="F51" s="94">
        <v>15000000</v>
      </c>
      <c r="G51" s="95">
        <v>15000000</v>
      </c>
      <c r="H51" s="94"/>
      <c r="I51" s="95">
        <v>2738302</v>
      </c>
      <c r="J51" s="94">
        <v>3174000</v>
      </c>
      <c r="K51" s="95">
        <v>7314546</v>
      </c>
      <c r="L51" s="94">
        <v>7905000</v>
      </c>
      <c r="M51" s="95">
        <v>3560697</v>
      </c>
      <c r="N51" s="94"/>
      <c r="O51" s="95"/>
      <c r="P51" s="94">
        <f t="shared" si="25"/>
        <v>11079000</v>
      </c>
      <c r="Q51" s="95">
        <f t="shared" si="26"/>
        <v>13613545</v>
      </c>
      <c r="R51" s="49">
        <f t="shared" si="27"/>
        <v>149.05482041587902</v>
      </c>
      <c r="S51" s="50">
        <f t="shared" si="28"/>
        <v>-51.32032801488978</v>
      </c>
      <c r="T51" s="49">
        <f t="shared" si="29"/>
        <v>73.86</v>
      </c>
      <c r="U51" s="51">
        <f t="shared" si="30"/>
        <v>90.75696666666667</v>
      </c>
      <c r="V51" s="94">
        <v>0</v>
      </c>
      <c r="W51" s="95">
        <v>0</v>
      </c>
    </row>
    <row r="52" spans="1:23" ht="12.75" customHeight="1">
      <c r="A52" s="48" t="s">
        <v>72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151749000</v>
      </c>
      <c r="C53" s="96">
        <f>SUM(C42:C52)</f>
        <v>-116000000</v>
      </c>
      <c r="D53" s="96"/>
      <c r="E53" s="96">
        <f t="shared" si="24"/>
        <v>35749000</v>
      </c>
      <c r="F53" s="97">
        <f aca="true" t="shared" si="31" ref="F53:O53">SUM(F42:F52)</f>
        <v>35749000</v>
      </c>
      <c r="G53" s="98">
        <f t="shared" si="31"/>
        <v>15000000</v>
      </c>
      <c r="H53" s="97">
        <f t="shared" si="31"/>
        <v>0</v>
      </c>
      <c r="I53" s="98">
        <f t="shared" si="31"/>
        <v>2738302</v>
      </c>
      <c r="J53" s="97">
        <f t="shared" si="31"/>
        <v>3174000</v>
      </c>
      <c r="K53" s="98">
        <f t="shared" si="31"/>
        <v>7314546</v>
      </c>
      <c r="L53" s="97">
        <f t="shared" si="31"/>
        <v>7905000</v>
      </c>
      <c r="M53" s="98">
        <f t="shared" si="31"/>
        <v>3560697</v>
      </c>
      <c r="N53" s="97">
        <f t="shared" si="31"/>
        <v>0</v>
      </c>
      <c r="O53" s="98">
        <f t="shared" si="31"/>
        <v>0</v>
      </c>
      <c r="P53" s="97">
        <f t="shared" si="25"/>
        <v>11079000</v>
      </c>
      <c r="Q53" s="98">
        <f t="shared" si="26"/>
        <v>13613545</v>
      </c>
      <c r="R53" s="53">
        <f t="shared" si="27"/>
        <v>149.05482041587902</v>
      </c>
      <c r="S53" s="54">
        <f t="shared" si="28"/>
        <v>-51.32032801488978</v>
      </c>
      <c r="T53" s="53">
        <f>IF((+$E43+$E45+$E47+$E48+$E51)=0,0,(P53/(+$E43+$E45+$E47+$E48+$E51))*100)</f>
        <v>73.86</v>
      </c>
      <c r="U53" s="55">
        <f>IF((+$E43+$E45+$E47+$E48+$E51)=0,0,(Q53/(+$E43+$E45+$E47+$E48+$E51))*100)</f>
        <v>90.75696666666667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180521000</v>
      </c>
      <c r="C67" s="105">
        <f>SUM(C9:C15,C18:C23,C26:C29,C32,C35:C39,C42:C52,C55:C58,C61:C65)</f>
        <v>-107000000</v>
      </c>
      <c r="D67" s="105"/>
      <c r="E67" s="105">
        <f t="shared" si="33"/>
        <v>73521000</v>
      </c>
      <c r="F67" s="106">
        <f aca="true" t="shared" si="39" ref="F67:O67">SUM(F9:F15,F18:F23,F26:F29,F32,F35:F39,F42:F52,F55:F58,F61:F65)</f>
        <v>73521000</v>
      </c>
      <c r="G67" s="107">
        <f t="shared" si="39"/>
        <v>45801000</v>
      </c>
      <c r="H67" s="106">
        <f t="shared" si="39"/>
        <v>226000</v>
      </c>
      <c r="I67" s="107">
        <f t="shared" si="39"/>
        <v>5774997</v>
      </c>
      <c r="J67" s="106">
        <f t="shared" si="39"/>
        <v>5744000</v>
      </c>
      <c r="K67" s="107">
        <f t="shared" si="39"/>
        <v>13142116</v>
      </c>
      <c r="L67" s="106">
        <f t="shared" si="39"/>
        <v>8622000</v>
      </c>
      <c r="M67" s="107">
        <f t="shared" si="39"/>
        <v>8696392</v>
      </c>
      <c r="N67" s="106">
        <f t="shared" si="39"/>
        <v>0</v>
      </c>
      <c r="O67" s="107">
        <f t="shared" si="39"/>
        <v>0</v>
      </c>
      <c r="P67" s="106">
        <f t="shared" si="34"/>
        <v>14592000</v>
      </c>
      <c r="Q67" s="107">
        <f t="shared" si="35"/>
        <v>27613505</v>
      </c>
      <c r="R67" s="62">
        <f t="shared" si="36"/>
        <v>50.10445682451253</v>
      </c>
      <c r="S67" s="63">
        <f t="shared" si="37"/>
        <v>-33.828068478470286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27.915518824609737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52.826570630547906</v>
      </c>
      <c r="V67" s="106">
        <f>SUM(V9:V15,V18:V23,V26:V29,V32,V35:V39,V42:V52,V55:V58,V61:V65)</f>
        <v>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41786000</v>
      </c>
      <c r="C69" s="93">
        <v>0</v>
      </c>
      <c r="D69" s="93"/>
      <c r="E69" s="93">
        <f>$B69+$C69+$D69</f>
        <v>41786000</v>
      </c>
      <c r="F69" s="94">
        <v>41786000</v>
      </c>
      <c r="G69" s="95">
        <v>24967000</v>
      </c>
      <c r="H69" s="94">
        <v>4120500</v>
      </c>
      <c r="I69" s="95">
        <v>3750356</v>
      </c>
      <c r="J69" s="94">
        <v>13445000</v>
      </c>
      <c r="K69" s="95">
        <v>12605394</v>
      </c>
      <c r="L69" s="94"/>
      <c r="M69" s="95">
        <v>3992698</v>
      </c>
      <c r="N69" s="94"/>
      <c r="O69" s="95"/>
      <c r="P69" s="94">
        <f>$H69+$J69+$L69+$N69</f>
        <v>17565500</v>
      </c>
      <c r="Q69" s="95">
        <f>$I69+$K69+$M69+$O69</f>
        <v>20348448</v>
      </c>
      <c r="R69" s="49">
        <f>IF($J69=0,0,(($L69-$J69)/$J69)*100)</f>
        <v>-100</v>
      </c>
      <c r="S69" s="50">
        <f>IF($K69=0,0,(($M69-$K69)/$K69)*100)</f>
        <v>-68.32548034595348</v>
      </c>
      <c r="T69" s="49">
        <f>IF($E69=0,0,($P69/$E69)*100)</f>
        <v>42.036806585937875</v>
      </c>
      <c r="U69" s="51">
        <f>IF($E69=0,0,($Q69/$E69)*100)</f>
        <v>48.696807543196286</v>
      </c>
      <c r="V69" s="94">
        <v>0</v>
      </c>
      <c r="W69" s="95">
        <v>0</v>
      </c>
    </row>
    <row r="70" spans="1:23" ht="12.75" customHeight="1">
      <c r="A70" s="57" t="s">
        <v>40</v>
      </c>
      <c r="B70" s="102">
        <f>B69</f>
        <v>41786000</v>
      </c>
      <c r="C70" s="102">
        <f>C69</f>
        <v>0</v>
      </c>
      <c r="D70" s="102"/>
      <c r="E70" s="102">
        <f>$B70+$C70+$D70</f>
        <v>41786000</v>
      </c>
      <c r="F70" s="103">
        <f aca="true" t="shared" si="40" ref="F70:O70">F69</f>
        <v>41786000</v>
      </c>
      <c r="G70" s="104">
        <f t="shared" si="40"/>
        <v>24967000</v>
      </c>
      <c r="H70" s="103">
        <f t="shared" si="40"/>
        <v>4120500</v>
      </c>
      <c r="I70" s="104">
        <f t="shared" si="40"/>
        <v>3750356</v>
      </c>
      <c r="J70" s="103">
        <f t="shared" si="40"/>
        <v>13445000</v>
      </c>
      <c r="K70" s="104">
        <f t="shared" si="40"/>
        <v>12605394</v>
      </c>
      <c r="L70" s="103">
        <f t="shared" si="40"/>
        <v>0</v>
      </c>
      <c r="M70" s="104">
        <f t="shared" si="40"/>
        <v>3992698</v>
      </c>
      <c r="N70" s="103">
        <f t="shared" si="40"/>
        <v>0</v>
      </c>
      <c r="O70" s="104">
        <f t="shared" si="40"/>
        <v>0</v>
      </c>
      <c r="P70" s="103">
        <f>$H70+$J70+$L70+$N70</f>
        <v>17565500</v>
      </c>
      <c r="Q70" s="104">
        <f>$I70+$K70+$M70+$O70</f>
        <v>20348448</v>
      </c>
      <c r="R70" s="58">
        <f>IF($J70=0,0,(($L70-$J70)/$J70)*100)</f>
        <v>-100</v>
      </c>
      <c r="S70" s="59">
        <f>IF($K70=0,0,(($M70-$K70)/$K70)*100)</f>
        <v>-68.32548034595348</v>
      </c>
      <c r="T70" s="58">
        <f>IF($E70=0,0,($P70/$E70)*100)</f>
        <v>42.036806585937875</v>
      </c>
      <c r="U70" s="60">
        <f>IF($E70=0,0,($Q70/$E70)*100)</f>
        <v>48.696807543196286</v>
      </c>
      <c r="V70" s="103">
        <f>V69</f>
        <v>0</v>
      </c>
      <c r="W70" s="104">
        <f>W69</f>
        <v>0</v>
      </c>
    </row>
    <row r="71" spans="1:23" ht="12.75" customHeight="1">
      <c r="A71" s="61" t="s">
        <v>84</v>
      </c>
      <c r="B71" s="105">
        <f>B69</f>
        <v>41786000</v>
      </c>
      <c r="C71" s="105">
        <f>C69</f>
        <v>0</v>
      </c>
      <c r="D71" s="105"/>
      <c r="E71" s="105">
        <f>$B71+$C71+$D71</f>
        <v>41786000</v>
      </c>
      <c r="F71" s="106">
        <f aca="true" t="shared" si="41" ref="F71:O71">F69</f>
        <v>41786000</v>
      </c>
      <c r="G71" s="107">
        <f t="shared" si="41"/>
        <v>24967000</v>
      </c>
      <c r="H71" s="106">
        <f t="shared" si="41"/>
        <v>4120500</v>
      </c>
      <c r="I71" s="107">
        <f t="shared" si="41"/>
        <v>3750356</v>
      </c>
      <c r="J71" s="106">
        <f t="shared" si="41"/>
        <v>13445000</v>
      </c>
      <c r="K71" s="107">
        <f t="shared" si="41"/>
        <v>12605394</v>
      </c>
      <c r="L71" s="106">
        <f t="shared" si="41"/>
        <v>0</v>
      </c>
      <c r="M71" s="107">
        <f t="shared" si="41"/>
        <v>3992698</v>
      </c>
      <c r="N71" s="106">
        <f t="shared" si="41"/>
        <v>0</v>
      </c>
      <c r="O71" s="107">
        <f t="shared" si="41"/>
        <v>0</v>
      </c>
      <c r="P71" s="106">
        <f>$H71+$J71+$L71+$N71</f>
        <v>17565500</v>
      </c>
      <c r="Q71" s="107">
        <f>$I71+$K71+$M71+$O71</f>
        <v>20348448</v>
      </c>
      <c r="R71" s="62">
        <f>IF($J71=0,0,(($L71-$J71)/$J71)*100)</f>
        <v>-100</v>
      </c>
      <c r="S71" s="63">
        <f>IF($K71=0,0,(($M71-$K71)/$K71)*100)</f>
        <v>-68.32548034595348</v>
      </c>
      <c r="T71" s="62">
        <f>IF($E71=0,0,($P71/$E71)*100)</f>
        <v>42.036806585937875</v>
      </c>
      <c r="U71" s="66">
        <f>IF($E71=0,0,($Q71/$E71)*100)</f>
        <v>48.696807543196286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222307000</v>
      </c>
      <c r="C72" s="105">
        <f>SUM(C9:C15,C18:C23,C26:C29,C32,C35:C39,C42:C52,C55:C58,C61:C65,C69)</f>
        <v>-107000000</v>
      </c>
      <c r="D72" s="105"/>
      <c r="E72" s="105">
        <f>$B72+$C72+$D72</f>
        <v>115307000</v>
      </c>
      <c r="F72" s="106">
        <f aca="true" t="shared" si="42" ref="F72:O72">SUM(F9:F15,F18:F23,F26:F29,F32,F35:F39,F42:F52,F55:F58,F61:F65,F69)</f>
        <v>115307000</v>
      </c>
      <c r="G72" s="107">
        <f t="shared" si="42"/>
        <v>70768000</v>
      </c>
      <c r="H72" s="106">
        <f t="shared" si="42"/>
        <v>4346500</v>
      </c>
      <c r="I72" s="107">
        <f t="shared" si="42"/>
        <v>9525353</v>
      </c>
      <c r="J72" s="106">
        <f t="shared" si="42"/>
        <v>19189000</v>
      </c>
      <c r="K72" s="107">
        <f t="shared" si="42"/>
        <v>25747510</v>
      </c>
      <c r="L72" s="106">
        <f t="shared" si="42"/>
        <v>8622000</v>
      </c>
      <c r="M72" s="107">
        <f t="shared" si="42"/>
        <v>12689090</v>
      </c>
      <c r="N72" s="106">
        <f t="shared" si="42"/>
        <v>0</v>
      </c>
      <c r="O72" s="107">
        <f t="shared" si="42"/>
        <v>0</v>
      </c>
      <c r="P72" s="106">
        <f>$H72+$J72+$L72+$N72</f>
        <v>32157500</v>
      </c>
      <c r="Q72" s="107">
        <f>$I72+$K72+$M72+$O72</f>
        <v>47961953</v>
      </c>
      <c r="R72" s="62">
        <f>IF($J72=0,0,(($L72-$J72)/$J72)*100)</f>
        <v>-55.0680077127521</v>
      </c>
      <c r="S72" s="63">
        <f>IF($K72=0,0,(($M72-$K72)/$K72)*100)</f>
        <v>-50.717214985060686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34.1890110357439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50.99189117353122</v>
      </c>
      <c r="V72" s="106">
        <f>SUM(V9:V15,V18:V23,V26:V29,V32,V35:V39,V42:V52,V55:V58,V61:V65,V69)</f>
        <v>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15000000</v>
      </c>
      <c r="C91" s="114">
        <v>0</v>
      </c>
      <c r="D91" s="114"/>
      <c r="E91" s="114">
        <f t="shared" si="44"/>
        <v>15000000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10000000</v>
      </c>
      <c r="C92" s="114">
        <v>0</v>
      </c>
      <c r="D92" s="114"/>
      <c r="E92" s="114">
        <f t="shared" si="44"/>
        <v>10000000</v>
      </c>
      <c r="F92" s="114">
        <v>0</v>
      </c>
      <c r="G92" s="114">
        <v>0</v>
      </c>
      <c r="H92" s="114">
        <v>4589000</v>
      </c>
      <c r="I92" s="114"/>
      <c r="J92" s="114"/>
      <c r="K92" s="114"/>
      <c r="L92" s="114"/>
      <c r="M92" s="114"/>
      <c r="N92" s="114"/>
      <c r="O92" s="114"/>
      <c r="P92" s="116">
        <f t="shared" si="45"/>
        <v>4589000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45.89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1" sqref="A1:U1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1550000</v>
      </c>
      <c r="C10" s="93">
        <v>0</v>
      </c>
      <c r="D10" s="93"/>
      <c r="E10" s="93">
        <f aca="true" t="shared" si="0" ref="E10:E16">$B10+$C10+$D10</f>
        <v>1550000</v>
      </c>
      <c r="F10" s="94">
        <v>1550000</v>
      </c>
      <c r="G10" s="95">
        <v>1550000</v>
      </c>
      <c r="H10" s="94">
        <v>571000</v>
      </c>
      <c r="I10" s="95">
        <v>779549</v>
      </c>
      <c r="J10" s="94">
        <v>276000</v>
      </c>
      <c r="K10" s="95">
        <v>915103</v>
      </c>
      <c r="L10" s="94">
        <v>68000</v>
      </c>
      <c r="M10" s="95">
        <v>704255</v>
      </c>
      <c r="N10" s="94"/>
      <c r="O10" s="95"/>
      <c r="P10" s="94">
        <f aca="true" t="shared" si="1" ref="P10:P16">$H10+$J10+$L10+$N10</f>
        <v>915000</v>
      </c>
      <c r="Q10" s="95">
        <f aca="true" t="shared" si="2" ref="Q10:Q16">$I10+$K10+$M10+$O10</f>
        <v>2398907</v>
      </c>
      <c r="R10" s="49">
        <f aca="true" t="shared" si="3" ref="R10:R16">IF($J10=0,0,(($L10-$J10)/$J10)*100)</f>
        <v>-75.36231884057972</v>
      </c>
      <c r="S10" s="50">
        <f aca="true" t="shared" si="4" ref="S10:S16">IF($K10=0,0,(($M10-$K10)/$K10)*100)</f>
        <v>-23.04090359227322</v>
      </c>
      <c r="T10" s="49">
        <f aca="true" t="shared" si="5" ref="T10:T15">IF($E10=0,0,($P10/$E10)*100)</f>
        <v>59.03225806451613</v>
      </c>
      <c r="U10" s="51">
        <f aca="true" t="shared" si="6" ref="U10:U15">IF($E10=0,0,($Q10/$E10)*100)</f>
        <v>154.7681935483871</v>
      </c>
      <c r="V10" s="94">
        <v>0</v>
      </c>
      <c r="W10" s="95">
        <v>0</v>
      </c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0</v>
      </c>
      <c r="C13" s="93">
        <v>0</v>
      </c>
      <c r="D13" s="93"/>
      <c r="E13" s="93">
        <f t="shared" si="0"/>
        <v>0</v>
      </c>
      <c r="F13" s="94">
        <v>0</v>
      </c>
      <c r="G13" s="95">
        <v>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0</v>
      </c>
      <c r="C14" s="93">
        <v>0</v>
      </c>
      <c r="D14" s="93"/>
      <c r="E14" s="93">
        <f t="shared" si="0"/>
        <v>0</v>
      </c>
      <c r="F14" s="94">
        <v>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1550000</v>
      </c>
      <c r="C16" s="96">
        <f>SUM(C9:C15)</f>
        <v>0</v>
      </c>
      <c r="D16" s="96"/>
      <c r="E16" s="96">
        <f t="shared" si="0"/>
        <v>1550000</v>
      </c>
      <c r="F16" s="97">
        <f aca="true" t="shared" si="7" ref="F16:O16">SUM(F9:F15)</f>
        <v>1550000</v>
      </c>
      <c r="G16" s="98">
        <f t="shared" si="7"/>
        <v>1550000</v>
      </c>
      <c r="H16" s="97">
        <f t="shared" si="7"/>
        <v>571000</v>
      </c>
      <c r="I16" s="98">
        <f t="shared" si="7"/>
        <v>779549</v>
      </c>
      <c r="J16" s="97">
        <f t="shared" si="7"/>
        <v>276000</v>
      </c>
      <c r="K16" s="98">
        <f t="shared" si="7"/>
        <v>915103</v>
      </c>
      <c r="L16" s="97">
        <f t="shared" si="7"/>
        <v>68000</v>
      </c>
      <c r="M16" s="98">
        <f t="shared" si="7"/>
        <v>704255</v>
      </c>
      <c r="N16" s="97">
        <f t="shared" si="7"/>
        <v>0</v>
      </c>
      <c r="O16" s="98">
        <f t="shared" si="7"/>
        <v>0</v>
      </c>
      <c r="P16" s="97">
        <f t="shared" si="1"/>
        <v>915000</v>
      </c>
      <c r="Q16" s="98">
        <f t="shared" si="2"/>
        <v>2398907</v>
      </c>
      <c r="R16" s="53">
        <f t="shared" si="3"/>
        <v>-75.36231884057972</v>
      </c>
      <c r="S16" s="54">
        <f t="shared" si="4"/>
        <v>-23.04090359227322</v>
      </c>
      <c r="T16" s="53">
        <f>IF((SUM($E9:$E13)+$E15)=0,0,(P16/(SUM($E9:$E13)+$E15)*100))</f>
        <v>59.03225806451613</v>
      </c>
      <c r="U16" s="55">
        <f>IF((SUM($E9:$E13)+$E15)=0,0,(Q16/(SUM($E9:$E13)+$E15)*100))</f>
        <v>154.7681935483871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0</v>
      </c>
      <c r="C18" s="93">
        <v>0</v>
      </c>
      <c r="D18" s="93"/>
      <c r="E18" s="93">
        <f aca="true" t="shared" si="8" ref="E18:E24">$B18+$C18+$D18</f>
        <v>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/>
    </row>
    <row r="19" spans="1:23" ht="12.75" customHeight="1">
      <c r="A19" s="48" t="s">
        <v>43</v>
      </c>
      <c r="B19" s="93">
        <v>0</v>
      </c>
      <c r="C19" s="93">
        <v>0</v>
      </c>
      <c r="D19" s="93"/>
      <c r="E19" s="93">
        <f t="shared" si="8"/>
        <v>0</v>
      </c>
      <c r="F19" s="94">
        <v>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8"/>
        <v>0</v>
      </c>
      <c r="F20" s="94">
        <v>0</v>
      </c>
      <c r="G20" s="95">
        <v>0</v>
      </c>
      <c r="H20" s="94"/>
      <c r="I20" s="95"/>
      <c r="J20" s="94"/>
      <c r="K20" s="95"/>
      <c r="L20" s="94"/>
      <c r="M20" s="95"/>
      <c r="N20" s="94"/>
      <c r="O20" s="95"/>
      <c r="P20" s="94">
        <f t="shared" si="9"/>
        <v>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0</v>
      </c>
      <c r="C24" s="96">
        <f>SUM(C18:C23)</f>
        <v>0</v>
      </c>
      <c r="D24" s="96"/>
      <c r="E24" s="96">
        <f t="shared" si="8"/>
        <v>0</v>
      </c>
      <c r="F24" s="97">
        <f aca="true" t="shared" si="15" ref="F24:O24">SUM(F18:F23)</f>
        <v>0</v>
      </c>
      <c r="G24" s="98">
        <f t="shared" si="15"/>
        <v>0</v>
      </c>
      <c r="H24" s="97">
        <f t="shared" si="15"/>
        <v>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0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IF($J28=0,0,(($L28-$J28)/$J28)*100)</f>
        <v>0</v>
      </c>
      <c r="S28" s="50">
        <f>IF($K28=0,0,(($M28-$K28)/$K28)*100)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IF($J29=0,0,(($L29-$J29)/$J29)*100)</f>
        <v>0</v>
      </c>
      <c r="S29" s="50">
        <f>IF($K29=0,0,(($M29-$K29)/$K29)*100)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0</v>
      </c>
      <c r="C30" s="96">
        <f>SUM(C26:C29)</f>
        <v>0</v>
      </c>
      <c r="D30" s="96"/>
      <c r="E30" s="96">
        <f>$B30+$C30+$D30</f>
        <v>0</v>
      </c>
      <c r="F30" s="97">
        <f aca="true" t="shared" si="16" ref="F30:O30">SUM(F26:F29)</f>
        <v>0</v>
      </c>
      <c r="G30" s="98">
        <f t="shared" si="16"/>
        <v>0</v>
      </c>
      <c r="H30" s="97">
        <f t="shared" si="16"/>
        <v>0</v>
      </c>
      <c r="I30" s="98">
        <f t="shared" si="16"/>
        <v>0</v>
      </c>
      <c r="J30" s="97">
        <f t="shared" si="16"/>
        <v>0</v>
      </c>
      <c r="K30" s="98">
        <f t="shared" si="16"/>
        <v>0</v>
      </c>
      <c r="L30" s="97">
        <f t="shared" si="16"/>
        <v>0</v>
      </c>
      <c r="M30" s="98">
        <f t="shared" si="16"/>
        <v>0</v>
      </c>
      <c r="N30" s="97">
        <f t="shared" si="16"/>
        <v>0</v>
      </c>
      <c r="O30" s="98">
        <f t="shared" si="16"/>
        <v>0</v>
      </c>
      <c r="P30" s="97">
        <f>$H30+$J30+$L30+$N30</f>
        <v>0</v>
      </c>
      <c r="Q30" s="98">
        <f>$I30+$K30+$M30+$O30</f>
        <v>0</v>
      </c>
      <c r="R30" s="53">
        <f>IF($J30=0,0,(($L30-$J30)/$J30)*100)</f>
        <v>0</v>
      </c>
      <c r="S30" s="54">
        <f>IF($K30=0,0,(($M30-$K30)/$K30)*100)</f>
        <v>0</v>
      </c>
      <c r="T30" s="53">
        <f>IF($E30=0,0,($P30/$E30)*100)</f>
        <v>0</v>
      </c>
      <c r="U30" s="55">
        <f>IF($E30=0,0,($Q30/$E30)*100)</f>
        <v>0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1460000</v>
      </c>
      <c r="C32" s="93">
        <v>0</v>
      </c>
      <c r="D32" s="93"/>
      <c r="E32" s="93">
        <f>$B32+$C32+$D32</f>
        <v>1460000</v>
      </c>
      <c r="F32" s="94">
        <v>1460000</v>
      </c>
      <c r="G32" s="95">
        <v>1460000</v>
      </c>
      <c r="H32" s="94"/>
      <c r="I32" s="95">
        <v>2095818</v>
      </c>
      <c r="J32" s="94">
        <v>1020000</v>
      </c>
      <c r="K32" s="95">
        <v>3550298</v>
      </c>
      <c r="L32" s="94">
        <v>283000</v>
      </c>
      <c r="M32" s="95">
        <v>3132322</v>
      </c>
      <c r="N32" s="94"/>
      <c r="O32" s="95"/>
      <c r="P32" s="94">
        <f>$H32+$J32+$L32+$N32</f>
        <v>1303000</v>
      </c>
      <c r="Q32" s="95">
        <f>$I32+$K32+$M32+$O32</f>
        <v>8778438</v>
      </c>
      <c r="R32" s="49">
        <f>IF($J32=0,0,(($L32-$J32)/$J32)*100)</f>
        <v>-72.25490196078431</v>
      </c>
      <c r="S32" s="50">
        <f>IF($K32=0,0,(($M32-$K32)/$K32)*100)</f>
        <v>-11.77298356363325</v>
      </c>
      <c r="T32" s="49">
        <f>IF($E32=0,0,($P32/$E32)*100)</f>
        <v>89.24657534246575</v>
      </c>
      <c r="U32" s="51">
        <f>IF($E32=0,0,($Q32/$E32)*100)</f>
        <v>601.2628767123288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1460000</v>
      </c>
      <c r="C33" s="96">
        <f>C32</f>
        <v>0</v>
      </c>
      <c r="D33" s="96"/>
      <c r="E33" s="96">
        <f>$B33+$C33+$D33</f>
        <v>1460000</v>
      </c>
      <c r="F33" s="97">
        <f aca="true" t="shared" si="17" ref="F33:O33">F32</f>
        <v>1460000</v>
      </c>
      <c r="G33" s="98">
        <f t="shared" si="17"/>
        <v>1460000</v>
      </c>
      <c r="H33" s="97">
        <f t="shared" si="17"/>
        <v>0</v>
      </c>
      <c r="I33" s="98">
        <f t="shared" si="17"/>
        <v>2095818</v>
      </c>
      <c r="J33" s="97">
        <f t="shared" si="17"/>
        <v>1020000</v>
      </c>
      <c r="K33" s="98">
        <f t="shared" si="17"/>
        <v>3550298</v>
      </c>
      <c r="L33" s="97">
        <f t="shared" si="17"/>
        <v>283000</v>
      </c>
      <c r="M33" s="98">
        <f t="shared" si="17"/>
        <v>3132322</v>
      </c>
      <c r="N33" s="97">
        <f t="shared" si="17"/>
        <v>0</v>
      </c>
      <c r="O33" s="98">
        <f t="shared" si="17"/>
        <v>0</v>
      </c>
      <c r="P33" s="97">
        <f>$H33+$J33+$L33+$N33</f>
        <v>1303000</v>
      </c>
      <c r="Q33" s="98">
        <f>$I33+$K33+$M33+$O33</f>
        <v>8778438</v>
      </c>
      <c r="R33" s="53">
        <f>IF($J33=0,0,(($L33-$J33)/$J33)*100)</f>
        <v>-72.25490196078431</v>
      </c>
      <c r="S33" s="54">
        <f>IF($K33=0,0,(($M33-$K33)/$K33)*100)</f>
        <v>-11.77298356363325</v>
      </c>
      <c r="T33" s="53">
        <f>IF($E33=0,0,($P33/$E33)*100)</f>
        <v>89.24657534246575</v>
      </c>
      <c r="U33" s="55">
        <f>IF($E33=0,0,($Q33/$E33)*100)</f>
        <v>601.2628767123288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13000000</v>
      </c>
      <c r="C35" s="93">
        <v>0</v>
      </c>
      <c r="D35" s="93"/>
      <c r="E35" s="93">
        <f aca="true" t="shared" si="18" ref="E35:E40">$B35+$C35+$D35</f>
        <v>13000000</v>
      </c>
      <c r="F35" s="94">
        <v>13000000</v>
      </c>
      <c r="G35" s="95">
        <v>11372000</v>
      </c>
      <c r="H35" s="94">
        <v>2281000</v>
      </c>
      <c r="I35" s="95"/>
      <c r="J35" s="94"/>
      <c r="K35" s="95">
        <v>1983456</v>
      </c>
      <c r="L35" s="94"/>
      <c r="M35" s="95">
        <v>7126002</v>
      </c>
      <c r="N35" s="94"/>
      <c r="O35" s="95"/>
      <c r="P35" s="94">
        <f aca="true" t="shared" si="19" ref="P35:P40">$H35+$J35+$L35+$N35</f>
        <v>2281000</v>
      </c>
      <c r="Q35" s="95">
        <f aca="true" t="shared" si="20" ref="Q35:Q40">$I35+$K35+$M35+$O35</f>
        <v>9109458</v>
      </c>
      <c r="R35" s="49">
        <f aca="true" t="shared" si="21" ref="R35:R40">IF($J35=0,0,(($L35-$J35)/$J35)*100)</f>
        <v>0</v>
      </c>
      <c r="S35" s="50">
        <f aca="true" t="shared" si="22" ref="S35:S40">IF($K35=0,0,(($M35-$K35)/$K35)*100)</f>
        <v>259.2719979671846</v>
      </c>
      <c r="T35" s="49">
        <f>IF($E35=0,0,($P35/$E35)*100)</f>
        <v>17.546153846153846</v>
      </c>
      <c r="U35" s="51">
        <f>IF($E35=0,0,($Q35/$E35)*100)</f>
        <v>70.07275384615384</v>
      </c>
      <c r="V35" s="94">
        <v>0</v>
      </c>
      <c r="W35" s="95">
        <v>0</v>
      </c>
    </row>
    <row r="36" spans="1:23" ht="12.75" customHeight="1">
      <c r="A36" s="48" t="s">
        <v>57</v>
      </c>
      <c r="B36" s="93">
        <v>0</v>
      </c>
      <c r="C36" s="93">
        <v>0</v>
      </c>
      <c r="D36" s="93"/>
      <c r="E36" s="93">
        <f t="shared" si="18"/>
        <v>0</v>
      </c>
      <c r="F36" s="94">
        <v>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7000000</v>
      </c>
      <c r="C38" s="93">
        <v>0</v>
      </c>
      <c r="D38" s="93"/>
      <c r="E38" s="93">
        <f t="shared" si="18"/>
        <v>7000000</v>
      </c>
      <c r="F38" s="94">
        <v>7000000</v>
      </c>
      <c r="G38" s="95">
        <v>7000000</v>
      </c>
      <c r="H38" s="94"/>
      <c r="I38" s="95"/>
      <c r="J38" s="94">
        <v>4305000</v>
      </c>
      <c r="K38" s="95"/>
      <c r="L38" s="94"/>
      <c r="M38" s="95"/>
      <c r="N38" s="94"/>
      <c r="O38" s="95"/>
      <c r="P38" s="94">
        <f t="shared" si="19"/>
        <v>4305000</v>
      </c>
      <c r="Q38" s="95">
        <f t="shared" si="20"/>
        <v>0</v>
      </c>
      <c r="R38" s="49">
        <f t="shared" si="21"/>
        <v>-100</v>
      </c>
      <c r="S38" s="50">
        <f t="shared" si="22"/>
        <v>0</v>
      </c>
      <c r="T38" s="49">
        <f>IF($E38=0,0,($P38/$E38)*100)</f>
        <v>61.5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20000000</v>
      </c>
      <c r="C40" s="96">
        <f>SUM(C35:C39)</f>
        <v>0</v>
      </c>
      <c r="D40" s="96"/>
      <c r="E40" s="96">
        <f t="shared" si="18"/>
        <v>20000000</v>
      </c>
      <c r="F40" s="97">
        <f aca="true" t="shared" si="23" ref="F40:O40">SUM(F35:F39)</f>
        <v>20000000</v>
      </c>
      <c r="G40" s="98">
        <f t="shared" si="23"/>
        <v>18372000</v>
      </c>
      <c r="H40" s="97">
        <f t="shared" si="23"/>
        <v>2281000</v>
      </c>
      <c r="I40" s="98">
        <f t="shared" si="23"/>
        <v>0</v>
      </c>
      <c r="J40" s="97">
        <f t="shared" si="23"/>
        <v>4305000</v>
      </c>
      <c r="K40" s="98">
        <f t="shared" si="23"/>
        <v>1983456</v>
      </c>
      <c r="L40" s="97">
        <f t="shared" si="23"/>
        <v>0</v>
      </c>
      <c r="M40" s="98">
        <f t="shared" si="23"/>
        <v>7126002</v>
      </c>
      <c r="N40" s="97">
        <f t="shared" si="23"/>
        <v>0</v>
      </c>
      <c r="O40" s="98">
        <f t="shared" si="23"/>
        <v>0</v>
      </c>
      <c r="P40" s="97">
        <f t="shared" si="19"/>
        <v>6586000</v>
      </c>
      <c r="Q40" s="98">
        <f t="shared" si="20"/>
        <v>9109458</v>
      </c>
      <c r="R40" s="53">
        <f t="shared" si="21"/>
        <v>-100</v>
      </c>
      <c r="S40" s="54">
        <f t="shared" si="22"/>
        <v>259.2719979671846</v>
      </c>
      <c r="T40" s="53">
        <f>IF((+$E35+$E38)=0,0,(P40/(+$E35+$E38))*100)</f>
        <v>32.93</v>
      </c>
      <c r="U40" s="55">
        <f>IF((+$E35+$E38)=0,0,(Q40/(+$E35+$E38))*100)</f>
        <v>45.547290000000004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4"/>
        <v>0</v>
      </c>
      <c r="F44" s="94">
        <v>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15000000</v>
      </c>
      <c r="C51" s="93">
        <v>0</v>
      </c>
      <c r="D51" s="93"/>
      <c r="E51" s="93">
        <f t="shared" si="24"/>
        <v>15000000</v>
      </c>
      <c r="F51" s="94">
        <v>15000000</v>
      </c>
      <c r="G51" s="95">
        <v>15000000</v>
      </c>
      <c r="H51" s="94"/>
      <c r="I51" s="95"/>
      <c r="J51" s="94">
        <v>220000</v>
      </c>
      <c r="K51" s="95">
        <v>198834</v>
      </c>
      <c r="L51" s="94">
        <v>924000</v>
      </c>
      <c r="M51" s="95">
        <v>1989226</v>
      </c>
      <c r="N51" s="94"/>
      <c r="O51" s="95"/>
      <c r="P51" s="94">
        <f t="shared" si="25"/>
        <v>1144000</v>
      </c>
      <c r="Q51" s="95">
        <f t="shared" si="26"/>
        <v>2188060</v>
      </c>
      <c r="R51" s="49">
        <f t="shared" si="27"/>
        <v>320</v>
      </c>
      <c r="S51" s="50">
        <f t="shared" si="28"/>
        <v>900.4455978353803</v>
      </c>
      <c r="T51" s="49">
        <f t="shared" si="29"/>
        <v>7.626666666666666</v>
      </c>
      <c r="U51" s="51">
        <f t="shared" si="30"/>
        <v>14.587066666666667</v>
      </c>
      <c r="V51" s="94">
        <v>0</v>
      </c>
      <c r="W51" s="95">
        <v>0</v>
      </c>
    </row>
    <row r="52" spans="1:23" ht="12.75" customHeight="1">
      <c r="A52" s="48" t="s">
        <v>72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15000000</v>
      </c>
      <c r="C53" s="96">
        <f>SUM(C42:C52)</f>
        <v>0</v>
      </c>
      <c r="D53" s="96"/>
      <c r="E53" s="96">
        <f t="shared" si="24"/>
        <v>15000000</v>
      </c>
      <c r="F53" s="97">
        <f aca="true" t="shared" si="31" ref="F53:O53">SUM(F42:F52)</f>
        <v>15000000</v>
      </c>
      <c r="G53" s="98">
        <f t="shared" si="31"/>
        <v>15000000</v>
      </c>
      <c r="H53" s="97">
        <f t="shared" si="31"/>
        <v>0</v>
      </c>
      <c r="I53" s="98">
        <f t="shared" si="31"/>
        <v>0</v>
      </c>
      <c r="J53" s="97">
        <f t="shared" si="31"/>
        <v>220000</v>
      </c>
      <c r="K53" s="98">
        <f t="shared" si="31"/>
        <v>198834</v>
      </c>
      <c r="L53" s="97">
        <f t="shared" si="31"/>
        <v>924000</v>
      </c>
      <c r="M53" s="98">
        <f t="shared" si="31"/>
        <v>1989226</v>
      </c>
      <c r="N53" s="97">
        <f t="shared" si="31"/>
        <v>0</v>
      </c>
      <c r="O53" s="98">
        <f t="shared" si="31"/>
        <v>0</v>
      </c>
      <c r="P53" s="97">
        <f t="shared" si="25"/>
        <v>1144000</v>
      </c>
      <c r="Q53" s="98">
        <f t="shared" si="26"/>
        <v>2188060</v>
      </c>
      <c r="R53" s="53">
        <f t="shared" si="27"/>
        <v>320</v>
      </c>
      <c r="S53" s="54">
        <f t="shared" si="28"/>
        <v>900.4455978353803</v>
      </c>
      <c r="T53" s="53">
        <f>IF((+$E43+$E45+$E47+$E48+$E51)=0,0,(P53/(+$E43+$E45+$E47+$E48+$E51))*100)</f>
        <v>7.626666666666666</v>
      </c>
      <c r="U53" s="55">
        <f>IF((+$E43+$E45+$E47+$E48+$E51)=0,0,(Q53/(+$E43+$E45+$E47+$E48+$E51))*100)</f>
        <v>14.587066666666667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38010000</v>
      </c>
      <c r="C67" s="105">
        <f>SUM(C9:C15,C18:C23,C26:C29,C32,C35:C39,C42:C52,C55:C58,C61:C65)</f>
        <v>0</v>
      </c>
      <c r="D67" s="105"/>
      <c r="E67" s="105">
        <f t="shared" si="33"/>
        <v>38010000</v>
      </c>
      <c r="F67" s="106">
        <f aca="true" t="shared" si="39" ref="F67:O67">SUM(F9:F15,F18:F23,F26:F29,F32,F35:F39,F42:F52,F55:F58,F61:F65)</f>
        <v>38010000</v>
      </c>
      <c r="G67" s="107">
        <f t="shared" si="39"/>
        <v>36382000</v>
      </c>
      <c r="H67" s="106">
        <f t="shared" si="39"/>
        <v>2852000</v>
      </c>
      <c r="I67" s="107">
        <f t="shared" si="39"/>
        <v>2875367</v>
      </c>
      <c r="J67" s="106">
        <f t="shared" si="39"/>
        <v>5821000</v>
      </c>
      <c r="K67" s="107">
        <f t="shared" si="39"/>
        <v>6647691</v>
      </c>
      <c r="L67" s="106">
        <f t="shared" si="39"/>
        <v>1275000</v>
      </c>
      <c r="M67" s="107">
        <f t="shared" si="39"/>
        <v>12951805</v>
      </c>
      <c r="N67" s="106">
        <f t="shared" si="39"/>
        <v>0</v>
      </c>
      <c r="O67" s="107">
        <f t="shared" si="39"/>
        <v>0</v>
      </c>
      <c r="P67" s="106">
        <f t="shared" si="34"/>
        <v>9948000</v>
      </c>
      <c r="Q67" s="107">
        <f t="shared" si="35"/>
        <v>22474863</v>
      </c>
      <c r="R67" s="62">
        <f t="shared" si="36"/>
        <v>-78.09654698505412</v>
      </c>
      <c r="S67" s="63">
        <f t="shared" si="37"/>
        <v>94.8316340214971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26.17205998421468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59.12881610102605</v>
      </c>
      <c r="V67" s="106">
        <f>SUM(V9:V15,V18:V23,V26:V29,V32,V35:V39,V42:V52,V55:V58,V61:V65)</f>
        <v>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26404000</v>
      </c>
      <c r="C69" s="93">
        <v>0</v>
      </c>
      <c r="D69" s="93"/>
      <c r="E69" s="93">
        <f>$B69+$C69+$D69</f>
        <v>26404000</v>
      </c>
      <c r="F69" s="94">
        <v>26404000</v>
      </c>
      <c r="G69" s="95">
        <v>10562000</v>
      </c>
      <c r="H69" s="94"/>
      <c r="I69" s="95"/>
      <c r="J69" s="94"/>
      <c r="K69" s="95">
        <v>211105</v>
      </c>
      <c r="L69" s="94"/>
      <c r="M69" s="95">
        <v>1336950</v>
      </c>
      <c r="N69" s="94"/>
      <c r="O69" s="95"/>
      <c r="P69" s="94">
        <f>$H69+$J69+$L69+$N69</f>
        <v>0</v>
      </c>
      <c r="Q69" s="95">
        <f>$I69+$K69+$M69+$O69</f>
        <v>1548055</v>
      </c>
      <c r="R69" s="49">
        <f>IF($J69=0,0,(($L69-$J69)/$J69)*100)</f>
        <v>0</v>
      </c>
      <c r="S69" s="50">
        <f>IF($K69=0,0,(($M69-$K69)/$K69)*100)</f>
        <v>533.3104379337296</v>
      </c>
      <c r="T69" s="49">
        <f>IF($E69=0,0,($P69/$E69)*100)</f>
        <v>0</v>
      </c>
      <c r="U69" s="51">
        <f>IF($E69=0,0,($Q69/$E69)*100)</f>
        <v>5.862956370246932</v>
      </c>
      <c r="V69" s="94">
        <v>0</v>
      </c>
      <c r="W69" s="95">
        <v>0</v>
      </c>
    </row>
    <row r="70" spans="1:23" ht="12.75" customHeight="1">
      <c r="A70" s="57" t="s">
        <v>40</v>
      </c>
      <c r="B70" s="102">
        <f>B69</f>
        <v>26404000</v>
      </c>
      <c r="C70" s="102">
        <f>C69</f>
        <v>0</v>
      </c>
      <c r="D70" s="102"/>
      <c r="E70" s="102">
        <f>$B70+$C70+$D70</f>
        <v>26404000</v>
      </c>
      <c r="F70" s="103">
        <f aca="true" t="shared" si="40" ref="F70:O70">F69</f>
        <v>26404000</v>
      </c>
      <c r="G70" s="104">
        <f t="shared" si="40"/>
        <v>10562000</v>
      </c>
      <c r="H70" s="103">
        <f t="shared" si="40"/>
        <v>0</v>
      </c>
      <c r="I70" s="104">
        <f t="shared" si="40"/>
        <v>0</v>
      </c>
      <c r="J70" s="103">
        <f t="shared" si="40"/>
        <v>0</v>
      </c>
      <c r="K70" s="104">
        <f t="shared" si="40"/>
        <v>211105</v>
      </c>
      <c r="L70" s="103">
        <f t="shared" si="40"/>
        <v>0</v>
      </c>
      <c r="M70" s="104">
        <f t="shared" si="40"/>
        <v>1336950</v>
      </c>
      <c r="N70" s="103">
        <f t="shared" si="40"/>
        <v>0</v>
      </c>
      <c r="O70" s="104">
        <f t="shared" si="40"/>
        <v>0</v>
      </c>
      <c r="P70" s="103">
        <f>$H70+$J70+$L70+$N70</f>
        <v>0</v>
      </c>
      <c r="Q70" s="104">
        <f>$I70+$K70+$M70+$O70</f>
        <v>1548055</v>
      </c>
      <c r="R70" s="58">
        <f>IF($J70=0,0,(($L70-$J70)/$J70)*100)</f>
        <v>0</v>
      </c>
      <c r="S70" s="59">
        <f>IF($K70=0,0,(($M70-$K70)/$K70)*100)</f>
        <v>533.3104379337296</v>
      </c>
      <c r="T70" s="58">
        <f>IF($E70=0,0,($P70/$E70)*100)</f>
        <v>0</v>
      </c>
      <c r="U70" s="60">
        <f>IF($E70=0,0,($Q70/$E70)*100)</f>
        <v>5.862956370246932</v>
      </c>
      <c r="V70" s="103">
        <f>V69</f>
        <v>0</v>
      </c>
      <c r="W70" s="104">
        <f>W69</f>
        <v>0</v>
      </c>
    </row>
    <row r="71" spans="1:23" ht="12.75" customHeight="1">
      <c r="A71" s="61" t="s">
        <v>84</v>
      </c>
      <c r="B71" s="105">
        <f>B69</f>
        <v>26404000</v>
      </c>
      <c r="C71" s="105">
        <f>C69</f>
        <v>0</v>
      </c>
      <c r="D71" s="105"/>
      <c r="E71" s="105">
        <f>$B71+$C71+$D71</f>
        <v>26404000</v>
      </c>
      <c r="F71" s="106">
        <f aca="true" t="shared" si="41" ref="F71:O71">F69</f>
        <v>26404000</v>
      </c>
      <c r="G71" s="107">
        <f t="shared" si="41"/>
        <v>10562000</v>
      </c>
      <c r="H71" s="106">
        <f t="shared" si="41"/>
        <v>0</v>
      </c>
      <c r="I71" s="107">
        <f t="shared" si="41"/>
        <v>0</v>
      </c>
      <c r="J71" s="106">
        <f t="shared" si="41"/>
        <v>0</v>
      </c>
      <c r="K71" s="107">
        <f t="shared" si="41"/>
        <v>211105</v>
      </c>
      <c r="L71" s="106">
        <f t="shared" si="41"/>
        <v>0</v>
      </c>
      <c r="M71" s="107">
        <f t="shared" si="41"/>
        <v>1336950</v>
      </c>
      <c r="N71" s="106">
        <f t="shared" si="41"/>
        <v>0</v>
      </c>
      <c r="O71" s="107">
        <f t="shared" si="41"/>
        <v>0</v>
      </c>
      <c r="P71" s="106">
        <f>$H71+$J71+$L71+$N71</f>
        <v>0</v>
      </c>
      <c r="Q71" s="107">
        <f>$I71+$K71+$M71+$O71</f>
        <v>1548055</v>
      </c>
      <c r="R71" s="62">
        <f>IF($J71=0,0,(($L71-$J71)/$J71)*100)</f>
        <v>0</v>
      </c>
      <c r="S71" s="63">
        <f>IF($K71=0,0,(($M71-$K71)/$K71)*100)</f>
        <v>533.3104379337296</v>
      </c>
      <c r="T71" s="62">
        <f>IF($E71=0,0,($P71/$E71)*100)</f>
        <v>0</v>
      </c>
      <c r="U71" s="66">
        <f>IF($E71=0,0,($Q71/$E71)*100)</f>
        <v>5.862956370246932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64414000</v>
      </c>
      <c r="C72" s="105">
        <f>SUM(C9:C15,C18:C23,C26:C29,C32,C35:C39,C42:C52,C55:C58,C61:C65,C69)</f>
        <v>0</v>
      </c>
      <c r="D72" s="105"/>
      <c r="E72" s="105">
        <f>$B72+$C72+$D72</f>
        <v>64414000</v>
      </c>
      <c r="F72" s="106">
        <f aca="true" t="shared" si="42" ref="F72:O72">SUM(F9:F15,F18:F23,F26:F29,F32,F35:F39,F42:F52,F55:F58,F61:F65,F69)</f>
        <v>64414000</v>
      </c>
      <c r="G72" s="107">
        <f t="shared" si="42"/>
        <v>46944000</v>
      </c>
      <c r="H72" s="106">
        <f t="shared" si="42"/>
        <v>2852000</v>
      </c>
      <c r="I72" s="107">
        <f t="shared" si="42"/>
        <v>2875367</v>
      </c>
      <c r="J72" s="106">
        <f t="shared" si="42"/>
        <v>5821000</v>
      </c>
      <c r="K72" s="107">
        <f t="shared" si="42"/>
        <v>6858796</v>
      </c>
      <c r="L72" s="106">
        <f t="shared" si="42"/>
        <v>1275000</v>
      </c>
      <c r="M72" s="107">
        <f t="shared" si="42"/>
        <v>14288755</v>
      </c>
      <c r="N72" s="106">
        <f t="shared" si="42"/>
        <v>0</v>
      </c>
      <c r="O72" s="107">
        <f t="shared" si="42"/>
        <v>0</v>
      </c>
      <c r="P72" s="106">
        <f>$H72+$J72+$L72+$N72</f>
        <v>9948000</v>
      </c>
      <c r="Q72" s="107">
        <f>$I72+$K72+$M72+$O72</f>
        <v>24022918</v>
      </c>
      <c r="R72" s="62">
        <f>IF($J72=0,0,(($L72-$J72)/$J72)*100)</f>
        <v>-78.09654698505412</v>
      </c>
      <c r="S72" s="63">
        <f>IF($K72=0,0,(($M72-$K72)/$K72)*100)</f>
        <v>108.32745280658588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15.443847610767847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37.29456018877884</v>
      </c>
      <c r="V72" s="106">
        <f>SUM(V9:V15,V18:V23,V26:V29,V32,V35:V39,V42:V52,V55:V58,V61:V65,V69)</f>
        <v>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17000000</v>
      </c>
      <c r="C91" s="114">
        <v>0</v>
      </c>
      <c r="D91" s="114"/>
      <c r="E91" s="114">
        <f t="shared" si="44"/>
        <v>17000000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15004000</v>
      </c>
      <c r="C92" s="114">
        <v>0</v>
      </c>
      <c r="D92" s="114"/>
      <c r="E92" s="114">
        <f t="shared" si="44"/>
        <v>15004000</v>
      </c>
      <c r="F92" s="114">
        <v>0</v>
      </c>
      <c r="G92" s="114">
        <v>0</v>
      </c>
      <c r="H92" s="114">
        <v>2859000</v>
      </c>
      <c r="I92" s="114"/>
      <c r="J92" s="114"/>
      <c r="K92" s="114"/>
      <c r="L92" s="114"/>
      <c r="M92" s="114"/>
      <c r="N92" s="114"/>
      <c r="O92" s="114"/>
      <c r="P92" s="116">
        <f t="shared" si="45"/>
        <v>2859000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19.054918688349773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1" sqref="A1:U1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107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1000000</v>
      </c>
      <c r="C10" s="93">
        <v>0</v>
      </c>
      <c r="D10" s="93"/>
      <c r="E10" s="93">
        <f aca="true" t="shared" si="0" ref="E10:E16">$B10+$C10+$D10</f>
        <v>1000000</v>
      </c>
      <c r="F10" s="94">
        <v>1000000</v>
      </c>
      <c r="G10" s="95">
        <v>1000000</v>
      </c>
      <c r="H10" s="94">
        <v>279000</v>
      </c>
      <c r="I10" s="95">
        <v>232116</v>
      </c>
      <c r="J10" s="94">
        <v>102000</v>
      </c>
      <c r="K10" s="95">
        <v>102003</v>
      </c>
      <c r="L10" s="94">
        <v>118000</v>
      </c>
      <c r="M10" s="95">
        <v>118497</v>
      </c>
      <c r="N10" s="94"/>
      <c r="O10" s="95"/>
      <c r="P10" s="94">
        <f aca="true" t="shared" si="1" ref="P10:P16">$H10+$J10+$L10+$N10</f>
        <v>499000</v>
      </c>
      <c r="Q10" s="95">
        <f aca="true" t="shared" si="2" ref="Q10:Q16">$I10+$K10+$M10+$O10</f>
        <v>452616</v>
      </c>
      <c r="R10" s="49">
        <f aca="true" t="shared" si="3" ref="R10:R16">IF($J10=0,0,(($L10-$J10)/$J10)*100)</f>
        <v>15.686274509803921</v>
      </c>
      <c r="S10" s="50">
        <f aca="true" t="shared" si="4" ref="S10:S16">IF($K10=0,0,(($M10-$K10)/$K10)*100)</f>
        <v>16.17011264374577</v>
      </c>
      <c r="T10" s="49">
        <f aca="true" t="shared" si="5" ref="T10:T15">IF($E10=0,0,($P10/$E10)*100)</f>
        <v>49.9</v>
      </c>
      <c r="U10" s="51">
        <f aca="true" t="shared" si="6" ref="U10:U15">IF($E10=0,0,($Q10/$E10)*100)</f>
        <v>45.2616</v>
      </c>
      <c r="V10" s="94">
        <v>0</v>
      </c>
      <c r="W10" s="95">
        <v>0</v>
      </c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0</v>
      </c>
      <c r="C13" s="93">
        <v>0</v>
      </c>
      <c r="D13" s="93"/>
      <c r="E13" s="93">
        <f t="shared" si="0"/>
        <v>0</v>
      </c>
      <c r="F13" s="94">
        <v>0</v>
      </c>
      <c r="G13" s="95">
        <v>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0</v>
      </c>
      <c r="C14" s="93">
        <v>0</v>
      </c>
      <c r="D14" s="93"/>
      <c r="E14" s="93">
        <f t="shared" si="0"/>
        <v>0</v>
      </c>
      <c r="F14" s="94">
        <v>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1000000</v>
      </c>
      <c r="C16" s="96">
        <f>SUM(C9:C15)</f>
        <v>0</v>
      </c>
      <c r="D16" s="96"/>
      <c r="E16" s="96">
        <f t="shared" si="0"/>
        <v>1000000</v>
      </c>
      <c r="F16" s="97">
        <f aca="true" t="shared" si="7" ref="F16:O16">SUM(F9:F15)</f>
        <v>1000000</v>
      </c>
      <c r="G16" s="98">
        <f t="shared" si="7"/>
        <v>1000000</v>
      </c>
      <c r="H16" s="97">
        <f t="shared" si="7"/>
        <v>279000</v>
      </c>
      <c r="I16" s="98">
        <f t="shared" si="7"/>
        <v>232116</v>
      </c>
      <c r="J16" s="97">
        <f t="shared" si="7"/>
        <v>102000</v>
      </c>
      <c r="K16" s="98">
        <f t="shared" si="7"/>
        <v>102003</v>
      </c>
      <c r="L16" s="97">
        <f t="shared" si="7"/>
        <v>118000</v>
      </c>
      <c r="M16" s="98">
        <f t="shared" si="7"/>
        <v>118497</v>
      </c>
      <c r="N16" s="97">
        <f t="shared" si="7"/>
        <v>0</v>
      </c>
      <c r="O16" s="98">
        <f t="shared" si="7"/>
        <v>0</v>
      </c>
      <c r="P16" s="97">
        <f t="shared" si="1"/>
        <v>499000</v>
      </c>
      <c r="Q16" s="98">
        <f t="shared" si="2"/>
        <v>452616</v>
      </c>
      <c r="R16" s="53">
        <f t="shared" si="3"/>
        <v>15.686274509803921</v>
      </c>
      <c r="S16" s="54">
        <f t="shared" si="4"/>
        <v>16.17011264374577</v>
      </c>
      <c r="T16" s="53">
        <f>IF((SUM($E9:$E13)+$E15)=0,0,(P16/(SUM($E9:$E13)+$E15)*100))</f>
        <v>49.9</v>
      </c>
      <c r="U16" s="55">
        <f>IF((SUM($E9:$E13)+$E15)=0,0,(Q16/(SUM($E9:$E13)+$E15)*100))</f>
        <v>45.2616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900000</v>
      </c>
      <c r="C18" s="93">
        <v>0</v>
      </c>
      <c r="D18" s="93"/>
      <c r="E18" s="93">
        <f aca="true" t="shared" si="8" ref="E18:E24">$B18+$C18+$D18</f>
        <v>900000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43</v>
      </c>
      <c r="B19" s="93">
        <v>900000</v>
      </c>
      <c r="C19" s="93">
        <v>0</v>
      </c>
      <c r="D19" s="93"/>
      <c r="E19" s="93">
        <f t="shared" si="8"/>
        <v>900000</v>
      </c>
      <c r="F19" s="94">
        <v>900000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8"/>
        <v>0</v>
      </c>
      <c r="F20" s="94">
        <v>0</v>
      </c>
      <c r="G20" s="95">
        <v>0</v>
      </c>
      <c r="H20" s="94"/>
      <c r="I20" s="95"/>
      <c r="J20" s="94"/>
      <c r="K20" s="95"/>
      <c r="L20" s="94"/>
      <c r="M20" s="95"/>
      <c r="N20" s="94"/>
      <c r="O20" s="95"/>
      <c r="P20" s="94">
        <f t="shared" si="9"/>
        <v>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1800000</v>
      </c>
      <c r="C24" s="96">
        <f>SUM(C18:C23)</f>
        <v>0</v>
      </c>
      <c r="D24" s="96"/>
      <c r="E24" s="96">
        <f t="shared" si="8"/>
        <v>1800000</v>
      </c>
      <c r="F24" s="97">
        <f aca="true" t="shared" si="15" ref="F24:O24">SUM(F18:F23)</f>
        <v>900000</v>
      </c>
      <c r="G24" s="98">
        <f t="shared" si="15"/>
        <v>0</v>
      </c>
      <c r="H24" s="97">
        <f t="shared" si="15"/>
        <v>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0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IF($J28=0,0,(($L28-$J28)/$J28)*100)</f>
        <v>0</v>
      </c>
      <c r="S28" s="50">
        <f>IF($K28=0,0,(($M28-$K28)/$K28)*100)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2580000</v>
      </c>
      <c r="C29" s="93">
        <v>0</v>
      </c>
      <c r="D29" s="93"/>
      <c r="E29" s="93">
        <f>$B29+$C29+$D29</f>
        <v>2580000</v>
      </c>
      <c r="F29" s="94">
        <v>2580000</v>
      </c>
      <c r="G29" s="95">
        <v>2580000</v>
      </c>
      <c r="H29" s="94">
        <v>126000</v>
      </c>
      <c r="I29" s="95"/>
      <c r="J29" s="94">
        <v>105000</v>
      </c>
      <c r="K29" s="95"/>
      <c r="L29" s="94">
        <v>30000</v>
      </c>
      <c r="M29" s="95">
        <v>697454</v>
      </c>
      <c r="N29" s="94"/>
      <c r="O29" s="95"/>
      <c r="P29" s="94">
        <f>$H29+$J29+$L29+$N29</f>
        <v>261000</v>
      </c>
      <c r="Q29" s="95">
        <f>$I29+$K29+$M29+$O29</f>
        <v>697454</v>
      </c>
      <c r="R29" s="49">
        <f>IF($J29=0,0,(($L29-$J29)/$J29)*100)</f>
        <v>-71.42857142857143</v>
      </c>
      <c r="S29" s="50">
        <f>IF($K29=0,0,(($M29-$K29)/$K29)*100)</f>
        <v>0</v>
      </c>
      <c r="T29" s="49">
        <f>IF($E29=0,0,($P29/$E29)*100)</f>
        <v>10.116279069767442</v>
      </c>
      <c r="U29" s="51">
        <f>IF($E29=0,0,($Q29/$E29)*100)</f>
        <v>27.033100775193798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2580000</v>
      </c>
      <c r="C30" s="96">
        <f>SUM(C26:C29)</f>
        <v>0</v>
      </c>
      <c r="D30" s="96"/>
      <c r="E30" s="96">
        <f>$B30+$C30+$D30</f>
        <v>2580000</v>
      </c>
      <c r="F30" s="97">
        <f aca="true" t="shared" si="16" ref="F30:O30">SUM(F26:F29)</f>
        <v>2580000</v>
      </c>
      <c r="G30" s="98">
        <f t="shared" si="16"/>
        <v>2580000</v>
      </c>
      <c r="H30" s="97">
        <f t="shared" si="16"/>
        <v>126000</v>
      </c>
      <c r="I30" s="98">
        <f t="shared" si="16"/>
        <v>0</v>
      </c>
      <c r="J30" s="97">
        <f t="shared" si="16"/>
        <v>105000</v>
      </c>
      <c r="K30" s="98">
        <f t="shared" si="16"/>
        <v>0</v>
      </c>
      <c r="L30" s="97">
        <f t="shared" si="16"/>
        <v>30000</v>
      </c>
      <c r="M30" s="98">
        <f t="shared" si="16"/>
        <v>697454</v>
      </c>
      <c r="N30" s="97">
        <f t="shared" si="16"/>
        <v>0</v>
      </c>
      <c r="O30" s="98">
        <f t="shared" si="16"/>
        <v>0</v>
      </c>
      <c r="P30" s="97">
        <f>$H30+$J30+$L30+$N30</f>
        <v>261000</v>
      </c>
      <c r="Q30" s="98">
        <f>$I30+$K30+$M30+$O30</f>
        <v>697454</v>
      </c>
      <c r="R30" s="53">
        <f>IF($J30=0,0,(($L30-$J30)/$J30)*100)</f>
        <v>-71.42857142857143</v>
      </c>
      <c r="S30" s="54">
        <f>IF($K30=0,0,(($M30-$K30)/$K30)*100)</f>
        <v>0</v>
      </c>
      <c r="T30" s="53">
        <f>IF($E30=0,0,($P30/$E30)*100)</f>
        <v>10.116279069767442</v>
      </c>
      <c r="U30" s="55">
        <f>IF($E30=0,0,($Q30/$E30)*100)</f>
        <v>27.033100775193798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1173000</v>
      </c>
      <c r="C32" s="93">
        <v>0</v>
      </c>
      <c r="D32" s="93"/>
      <c r="E32" s="93">
        <f>$B32+$C32+$D32</f>
        <v>1173000</v>
      </c>
      <c r="F32" s="94">
        <v>1173000</v>
      </c>
      <c r="G32" s="95">
        <v>1173000</v>
      </c>
      <c r="H32" s="94">
        <v>53000</v>
      </c>
      <c r="I32" s="95">
        <v>53143</v>
      </c>
      <c r="J32" s="94">
        <v>382000</v>
      </c>
      <c r="K32" s="95">
        <v>383212</v>
      </c>
      <c r="L32" s="94">
        <v>95000</v>
      </c>
      <c r="M32" s="95">
        <v>267216</v>
      </c>
      <c r="N32" s="94"/>
      <c r="O32" s="95"/>
      <c r="P32" s="94">
        <f>$H32+$J32+$L32+$N32</f>
        <v>530000</v>
      </c>
      <c r="Q32" s="95">
        <f>$I32+$K32+$M32+$O32</f>
        <v>703571</v>
      </c>
      <c r="R32" s="49">
        <f>IF($J32=0,0,(($L32-$J32)/$J32)*100)</f>
        <v>-75.13089005235602</v>
      </c>
      <c r="S32" s="50">
        <f>IF($K32=0,0,(($M32-$K32)/$K32)*100)</f>
        <v>-30.269407012306505</v>
      </c>
      <c r="T32" s="49">
        <f>IF($E32=0,0,($P32/$E32)*100)</f>
        <v>45.18329070758738</v>
      </c>
      <c r="U32" s="51">
        <f>IF($E32=0,0,($Q32/$E32)*100)</f>
        <v>59.98047740835465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1173000</v>
      </c>
      <c r="C33" s="96">
        <f>C32</f>
        <v>0</v>
      </c>
      <c r="D33" s="96"/>
      <c r="E33" s="96">
        <f>$B33+$C33+$D33</f>
        <v>1173000</v>
      </c>
      <c r="F33" s="97">
        <f aca="true" t="shared" si="17" ref="F33:O33">F32</f>
        <v>1173000</v>
      </c>
      <c r="G33" s="98">
        <f t="shared" si="17"/>
        <v>1173000</v>
      </c>
      <c r="H33" s="97">
        <f t="shared" si="17"/>
        <v>53000</v>
      </c>
      <c r="I33" s="98">
        <f t="shared" si="17"/>
        <v>53143</v>
      </c>
      <c r="J33" s="97">
        <f t="shared" si="17"/>
        <v>382000</v>
      </c>
      <c r="K33" s="98">
        <f t="shared" si="17"/>
        <v>383212</v>
      </c>
      <c r="L33" s="97">
        <f t="shared" si="17"/>
        <v>95000</v>
      </c>
      <c r="M33" s="98">
        <f t="shared" si="17"/>
        <v>267216</v>
      </c>
      <c r="N33" s="97">
        <f t="shared" si="17"/>
        <v>0</v>
      </c>
      <c r="O33" s="98">
        <f t="shared" si="17"/>
        <v>0</v>
      </c>
      <c r="P33" s="97">
        <f>$H33+$J33+$L33+$N33</f>
        <v>530000</v>
      </c>
      <c r="Q33" s="98">
        <f>$I33+$K33+$M33+$O33</f>
        <v>703571</v>
      </c>
      <c r="R33" s="53">
        <f>IF($J33=0,0,(($L33-$J33)/$J33)*100)</f>
        <v>-75.13089005235602</v>
      </c>
      <c r="S33" s="54">
        <f>IF($K33=0,0,(($M33-$K33)/$K33)*100)</f>
        <v>-30.269407012306505</v>
      </c>
      <c r="T33" s="53">
        <f>IF($E33=0,0,($P33/$E33)*100)</f>
        <v>45.18329070758738</v>
      </c>
      <c r="U33" s="55">
        <f>IF($E33=0,0,($Q33/$E33)*100)</f>
        <v>59.98047740835465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0</v>
      </c>
      <c r="C35" s="93">
        <v>0</v>
      </c>
      <c r="D35" s="93"/>
      <c r="E35" s="93">
        <f aca="true" t="shared" si="18" ref="E35:E40">$B35+$C35+$D35</f>
        <v>0</v>
      </c>
      <c r="F35" s="94">
        <v>0</v>
      </c>
      <c r="G35" s="95">
        <v>0</v>
      </c>
      <c r="H35" s="94"/>
      <c r="I35" s="95"/>
      <c r="J35" s="94"/>
      <c r="K35" s="95"/>
      <c r="L35" s="94"/>
      <c r="M35" s="95"/>
      <c r="N35" s="94"/>
      <c r="O35" s="95"/>
      <c r="P35" s="94">
        <f aca="true" t="shared" si="19" ref="P35:P40">$H35+$J35+$L35+$N35</f>
        <v>0</v>
      </c>
      <c r="Q35" s="95">
        <f aca="true" t="shared" si="20" ref="Q35:Q40">$I35+$K35+$M35+$O35</f>
        <v>0</v>
      </c>
      <c r="R35" s="49">
        <f aca="true" t="shared" si="21" ref="R35:R40">IF($J35=0,0,(($L35-$J35)/$J35)*100)</f>
        <v>0</v>
      </c>
      <c r="S35" s="50">
        <f aca="true" t="shared" si="22" ref="S35:S40">IF($K35=0,0,(($M35-$K35)/$K35)*100)</f>
        <v>0</v>
      </c>
      <c r="T35" s="49">
        <f>IF($E35=0,0,($P35/$E35)*100)</f>
        <v>0</v>
      </c>
      <c r="U35" s="51">
        <f>IF($E35=0,0,($Q35/$E35)*100)</f>
        <v>0</v>
      </c>
      <c r="V35" s="94">
        <v>0</v>
      </c>
      <c r="W35" s="95">
        <v>0</v>
      </c>
    </row>
    <row r="36" spans="1:23" ht="12.75" customHeight="1">
      <c r="A36" s="48" t="s">
        <v>57</v>
      </c>
      <c r="B36" s="93">
        <v>0</v>
      </c>
      <c r="C36" s="93">
        <v>0</v>
      </c>
      <c r="D36" s="93"/>
      <c r="E36" s="93">
        <f t="shared" si="18"/>
        <v>0</v>
      </c>
      <c r="F36" s="94">
        <v>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8"/>
        <v>0</v>
      </c>
      <c r="F38" s="94">
        <v>0</v>
      </c>
      <c r="G38" s="95">
        <v>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0</v>
      </c>
      <c r="C40" s="96">
        <f>SUM(C35:C39)</f>
        <v>0</v>
      </c>
      <c r="D40" s="96"/>
      <c r="E40" s="96">
        <f t="shared" si="18"/>
        <v>0</v>
      </c>
      <c r="F40" s="97">
        <f aca="true" t="shared" si="23" ref="F40:O40">SUM(F35:F39)</f>
        <v>0</v>
      </c>
      <c r="G40" s="98">
        <f t="shared" si="23"/>
        <v>0</v>
      </c>
      <c r="H40" s="97">
        <f t="shared" si="23"/>
        <v>0</v>
      </c>
      <c r="I40" s="98">
        <f t="shared" si="23"/>
        <v>0</v>
      </c>
      <c r="J40" s="97">
        <f t="shared" si="23"/>
        <v>0</v>
      </c>
      <c r="K40" s="98">
        <f t="shared" si="23"/>
        <v>0</v>
      </c>
      <c r="L40" s="97">
        <f t="shared" si="23"/>
        <v>0</v>
      </c>
      <c r="M40" s="98">
        <f t="shared" si="23"/>
        <v>0</v>
      </c>
      <c r="N40" s="97">
        <f t="shared" si="23"/>
        <v>0</v>
      </c>
      <c r="O40" s="98">
        <f t="shared" si="23"/>
        <v>0</v>
      </c>
      <c r="P40" s="97">
        <f t="shared" si="19"/>
        <v>0</v>
      </c>
      <c r="Q40" s="98">
        <f t="shared" si="20"/>
        <v>0</v>
      </c>
      <c r="R40" s="53">
        <f t="shared" si="21"/>
        <v>0</v>
      </c>
      <c r="S40" s="54">
        <f t="shared" si="22"/>
        <v>0</v>
      </c>
      <c r="T40" s="53">
        <f>IF((+$E35+$E38)=0,0,(P40/(+$E35+$E38))*100)</f>
        <v>0</v>
      </c>
      <c r="U40" s="55">
        <f>IF((+$E35+$E38)=0,0,(Q40/(+$E35+$E38))*100)</f>
        <v>0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4"/>
        <v>0</v>
      </c>
      <c r="F44" s="94">
        <v>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15000000</v>
      </c>
      <c r="C51" s="93">
        <v>-15000000</v>
      </c>
      <c r="D51" s="93"/>
      <c r="E51" s="93">
        <f t="shared" si="24"/>
        <v>0</v>
      </c>
      <c r="F51" s="94">
        <v>0</v>
      </c>
      <c r="G51" s="95">
        <v>0</v>
      </c>
      <c r="H51" s="94"/>
      <c r="I51" s="95"/>
      <c r="J51" s="94"/>
      <c r="K51" s="95"/>
      <c r="L51" s="94"/>
      <c r="M51" s="95"/>
      <c r="N51" s="94"/>
      <c r="O51" s="95"/>
      <c r="P51" s="94">
        <f t="shared" si="25"/>
        <v>0</v>
      </c>
      <c r="Q51" s="95">
        <f t="shared" si="26"/>
        <v>0</v>
      </c>
      <c r="R51" s="49">
        <f t="shared" si="27"/>
        <v>0</v>
      </c>
      <c r="S51" s="50">
        <f t="shared" si="28"/>
        <v>0</v>
      </c>
      <c r="T51" s="49">
        <f t="shared" si="29"/>
        <v>0</v>
      </c>
      <c r="U51" s="51">
        <f t="shared" si="30"/>
        <v>0</v>
      </c>
      <c r="V51" s="94">
        <v>0</v>
      </c>
      <c r="W51" s="95">
        <v>0</v>
      </c>
    </row>
    <row r="52" spans="1:23" ht="12.75" customHeight="1">
      <c r="A52" s="48" t="s">
        <v>72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15000000</v>
      </c>
      <c r="C53" s="96">
        <f>SUM(C42:C52)</f>
        <v>-15000000</v>
      </c>
      <c r="D53" s="96"/>
      <c r="E53" s="96">
        <f t="shared" si="24"/>
        <v>0</v>
      </c>
      <c r="F53" s="97">
        <f aca="true" t="shared" si="31" ref="F53:O53">SUM(F42:F52)</f>
        <v>0</v>
      </c>
      <c r="G53" s="98">
        <f t="shared" si="31"/>
        <v>0</v>
      </c>
      <c r="H53" s="97">
        <f t="shared" si="31"/>
        <v>0</v>
      </c>
      <c r="I53" s="98">
        <f t="shared" si="31"/>
        <v>0</v>
      </c>
      <c r="J53" s="97">
        <f t="shared" si="31"/>
        <v>0</v>
      </c>
      <c r="K53" s="98">
        <f t="shared" si="31"/>
        <v>0</v>
      </c>
      <c r="L53" s="97">
        <f t="shared" si="31"/>
        <v>0</v>
      </c>
      <c r="M53" s="98">
        <f t="shared" si="31"/>
        <v>0</v>
      </c>
      <c r="N53" s="97">
        <f t="shared" si="31"/>
        <v>0</v>
      </c>
      <c r="O53" s="98">
        <f t="shared" si="31"/>
        <v>0</v>
      </c>
      <c r="P53" s="97">
        <f t="shared" si="25"/>
        <v>0</v>
      </c>
      <c r="Q53" s="98">
        <f t="shared" si="26"/>
        <v>0</v>
      </c>
      <c r="R53" s="53">
        <f t="shared" si="27"/>
        <v>0</v>
      </c>
      <c r="S53" s="54">
        <f t="shared" si="28"/>
        <v>0</v>
      </c>
      <c r="T53" s="53">
        <f>IF((+$E43+$E45+$E47+$E48+$E51)=0,0,(P53/(+$E43+$E45+$E47+$E48+$E51))*100)</f>
        <v>0</v>
      </c>
      <c r="U53" s="55">
        <f>IF((+$E43+$E45+$E47+$E48+$E51)=0,0,(Q53/(+$E43+$E45+$E47+$E48+$E51))*100)</f>
        <v>0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21553000</v>
      </c>
      <c r="C67" s="105">
        <f>SUM(C9:C15,C18:C23,C26:C29,C32,C35:C39,C42:C52,C55:C58,C61:C65)</f>
        <v>-15000000</v>
      </c>
      <c r="D67" s="105"/>
      <c r="E67" s="105">
        <f t="shared" si="33"/>
        <v>6553000</v>
      </c>
      <c r="F67" s="106">
        <f aca="true" t="shared" si="39" ref="F67:O67">SUM(F9:F15,F18:F23,F26:F29,F32,F35:F39,F42:F52,F55:F58,F61:F65)</f>
        <v>5653000</v>
      </c>
      <c r="G67" s="107">
        <f t="shared" si="39"/>
        <v>4753000</v>
      </c>
      <c r="H67" s="106">
        <f t="shared" si="39"/>
        <v>458000</v>
      </c>
      <c r="I67" s="107">
        <f t="shared" si="39"/>
        <v>285259</v>
      </c>
      <c r="J67" s="106">
        <f t="shared" si="39"/>
        <v>589000</v>
      </c>
      <c r="K67" s="107">
        <f t="shared" si="39"/>
        <v>485215</v>
      </c>
      <c r="L67" s="106">
        <f t="shared" si="39"/>
        <v>243000</v>
      </c>
      <c r="M67" s="107">
        <f t="shared" si="39"/>
        <v>1083167</v>
      </c>
      <c r="N67" s="106">
        <f t="shared" si="39"/>
        <v>0</v>
      </c>
      <c r="O67" s="107">
        <f t="shared" si="39"/>
        <v>0</v>
      </c>
      <c r="P67" s="106">
        <f t="shared" si="34"/>
        <v>1290000</v>
      </c>
      <c r="Q67" s="107">
        <f t="shared" si="35"/>
        <v>1853641</v>
      </c>
      <c r="R67" s="62">
        <f t="shared" si="36"/>
        <v>-58.74363327674024</v>
      </c>
      <c r="S67" s="63">
        <f t="shared" si="37"/>
        <v>123.23444246365014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22.819741730054837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32.790394480806654</v>
      </c>
      <c r="V67" s="106">
        <f>SUM(V9:V15,V18:V23,V26:V29,V32,V35:V39,V42:V52,V55:V58,V61:V65)</f>
        <v>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0</v>
      </c>
      <c r="C69" s="93">
        <v>0</v>
      </c>
      <c r="D69" s="93"/>
      <c r="E69" s="93">
        <f>$B69+$C69+$D69</f>
        <v>0</v>
      </c>
      <c r="F69" s="94">
        <v>0</v>
      </c>
      <c r="G69" s="95">
        <v>0</v>
      </c>
      <c r="H69" s="94"/>
      <c r="I69" s="95"/>
      <c r="J69" s="94"/>
      <c r="K69" s="95"/>
      <c r="L69" s="94"/>
      <c r="M69" s="95"/>
      <c r="N69" s="94"/>
      <c r="O69" s="95"/>
      <c r="P69" s="94">
        <f>$H69+$J69+$L69+$N69</f>
        <v>0</v>
      </c>
      <c r="Q69" s="95">
        <f>$I69+$K69+$M69+$O69</f>
        <v>0</v>
      </c>
      <c r="R69" s="49">
        <f>IF($J69=0,0,(($L69-$J69)/$J69)*100)</f>
        <v>0</v>
      </c>
      <c r="S69" s="50">
        <f>IF($K69=0,0,(($M69-$K69)/$K69)*100)</f>
        <v>0</v>
      </c>
      <c r="T69" s="49">
        <f>IF($E69=0,0,($P69/$E69)*100)</f>
        <v>0</v>
      </c>
      <c r="U69" s="51">
        <f>IF($E69=0,0,($Q69/$E69)*100)</f>
        <v>0</v>
      </c>
      <c r="V69" s="94">
        <v>0</v>
      </c>
      <c r="W69" s="95">
        <v>0</v>
      </c>
    </row>
    <row r="70" spans="1:23" ht="12.75" customHeight="1">
      <c r="A70" s="57" t="s">
        <v>40</v>
      </c>
      <c r="B70" s="102">
        <f>B69</f>
        <v>0</v>
      </c>
      <c r="C70" s="102">
        <f>C69</f>
        <v>0</v>
      </c>
      <c r="D70" s="102"/>
      <c r="E70" s="102">
        <f>$B70+$C70+$D70</f>
        <v>0</v>
      </c>
      <c r="F70" s="103">
        <f aca="true" t="shared" si="40" ref="F70:O70">F69</f>
        <v>0</v>
      </c>
      <c r="G70" s="104">
        <f t="shared" si="40"/>
        <v>0</v>
      </c>
      <c r="H70" s="103">
        <f t="shared" si="40"/>
        <v>0</v>
      </c>
      <c r="I70" s="104">
        <f t="shared" si="40"/>
        <v>0</v>
      </c>
      <c r="J70" s="103">
        <f t="shared" si="40"/>
        <v>0</v>
      </c>
      <c r="K70" s="104">
        <f t="shared" si="40"/>
        <v>0</v>
      </c>
      <c r="L70" s="103">
        <f t="shared" si="40"/>
        <v>0</v>
      </c>
      <c r="M70" s="104">
        <f t="shared" si="40"/>
        <v>0</v>
      </c>
      <c r="N70" s="103">
        <f t="shared" si="40"/>
        <v>0</v>
      </c>
      <c r="O70" s="104">
        <f t="shared" si="40"/>
        <v>0</v>
      </c>
      <c r="P70" s="103">
        <f>$H70+$J70+$L70+$N70</f>
        <v>0</v>
      </c>
      <c r="Q70" s="104">
        <f>$I70+$K70+$M70+$O70</f>
        <v>0</v>
      </c>
      <c r="R70" s="58">
        <f>IF($J70=0,0,(($L70-$J70)/$J70)*100)</f>
        <v>0</v>
      </c>
      <c r="S70" s="59">
        <f>IF($K70=0,0,(($M70-$K70)/$K70)*100)</f>
        <v>0</v>
      </c>
      <c r="T70" s="58">
        <f>IF($E70=0,0,($P70/$E70)*100)</f>
        <v>0</v>
      </c>
      <c r="U70" s="60">
        <f>IF($E70=0,0,($Q70/$E70)*100)</f>
        <v>0</v>
      </c>
      <c r="V70" s="103">
        <f>V69</f>
        <v>0</v>
      </c>
      <c r="W70" s="104">
        <f>W69</f>
        <v>0</v>
      </c>
    </row>
    <row r="71" spans="1:23" ht="12.75" customHeight="1">
      <c r="A71" s="61" t="s">
        <v>84</v>
      </c>
      <c r="B71" s="105">
        <f>B69</f>
        <v>0</v>
      </c>
      <c r="C71" s="105">
        <f>C69</f>
        <v>0</v>
      </c>
      <c r="D71" s="105"/>
      <c r="E71" s="105">
        <f>$B71+$C71+$D71</f>
        <v>0</v>
      </c>
      <c r="F71" s="106">
        <f aca="true" t="shared" si="41" ref="F71:O71">F69</f>
        <v>0</v>
      </c>
      <c r="G71" s="107">
        <f t="shared" si="41"/>
        <v>0</v>
      </c>
      <c r="H71" s="106">
        <f t="shared" si="41"/>
        <v>0</v>
      </c>
      <c r="I71" s="107">
        <f t="shared" si="41"/>
        <v>0</v>
      </c>
      <c r="J71" s="106">
        <f t="shared" si="41"/>
        <v>0</v>
      </c>
      <c r="K71" s="107">
        <f t="shared" si="41"/>
        <v>0</v>
      </c>
      <c r="L71" s="106">
        <f t="shared" si="41"/>
        <v>0</v>
      </c>
      <c r="M71" s="107">
        <f t="shared" si="41"/>
        <v>0</v>
      </c>
      <c r="N71" s="106">
        <f t="shared" si="41"/>
        <v>0</v>
      </c>
      <c r="O71" s="107">
        <f t="shared" si="41"/>
        <v>0</v>
      </c>
      <c r="P71" s="106">
        <f>$H71+$J71+$L71+$N71</f>
        <v>0</v>
      </c>
      <c r="Q71" s="107">
        <f>$I71+$K71+$M71+$O71</f>
        <v>0</v>
      </c>
      <c r="R71" s="62">
        <f>IF($J71=0,0,(($L71-$J71)/$J71)*100)</f>
        <v>0</v>
      </c>
      <c r="S71" s="63">
        <f>IF($K71=0,0,(($M71-$K71)/$K71)*100)</f>
        <v>0</v>
      </c>
      <c r="T71" s="62">
        <f>IF($E71=0,0,($P71/$E71)*100)</f>
        <v>0</v>
      </c>
      <c r="U71" s="66">
        <f>IF($E71=0,0,($Q71/$E71)*100)</f>
        <v>0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21553000</v>
      </c>
      <c r="C72" s="105">
        <f>SUM(C9:C15,C18:C23,C26:C29,C32,C35:C39,C42:C52,C55:C58,C61:C65,C69)</f>
        <v>-15000000</v>
      </c>
      <c r="D72" s="105"/>
      <c r="E72" s="105">
        <f>$B72+$C72+$D72</f>
        <v>6553000</v>
      </c>
      <c r="F72" s="106">
        <f aca="true" t="shared" si="42" ref="F72:O72">SUM(F9:F15,F18:F23,F26:F29,F32,F35:F39,F42:F52,F55:F58,F61:F65,F69)</f>
        <v>5653000</v>
      </c>
      <c r="G72" s="107">
        <f t="shared" si="42"/>
        <v>4753000</v>
      </c>
      <c r="H72" s="106">
        <f t="shared" si="42"/>
        <v>458000</v>
      </c>
      <c r="I72" s="107">
        <f t="shared" si="42"/>
        <v>285259</v>
      </c>
      <c r="J72" s="106">
        <f t="shared" si="42"/>
        <v>589000</v>
      </c>
      <c r="K72" s="107">
        <f t="shared" si="42"/>
        <v>485215</v>
      </c>
      <c r="L72" s="106">
        <f t="shared" si="42"/>
        <v>243000</v>
      </c>
      <c r="M72" s="107">
        <f t="shared" si="42"/>
        <v>1083167</v>
      </c>
      <c r="N72" s="106">
        <f t="shared" si="42"/>
        <v>0</v>
      </c>
      <c r="O72" s="107">
        <f t="shared" si="42"/>
        <v>0</v>
      </c>
      <c r="P72" s="106">
        <f>$H72+$J72+$L72+$N72</f>
        <v>1290000</v>
      </c>
      <c r="Q72" s="107">
        <f>$I72+$K72+$M72+$O72</f>
        <v>1853641</v>
      </c>
      <c r="R72" s="62">
        <f>IF($J72=0,0,(($L72-$J72)/$J72)*100)</f>
        <v>-58.74363327674024</v>
      </c>
      <c r="S72" s="63">
        <f>IF($K72=0,0,(($M72-$K72)/$K72)*100)</f>
        <v>123.23444246365014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22.819741730054837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32.790394480806654</v>
      </c>
      <c r="V72" s="106">
        <f>SUM(V9:V15,V18:V23,V26:V29,V32,V35:V39,V42:V52,V55:V58,V61:V65,V69)</f>
        <v>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8769000</v>
      </c>
      <c r="C87" s="114">
        <v>0</v>
      </c>
      <c r="D87" s="114"/>
      <c r="E87" s="114">
        <f t="shared" si="44"/>
        <v>8769000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2515000</v>
      </c>
      <c r="C91" s="114">
        <v>0</v>
      </c>
      <c r="D91" s="114"/>
      <c r="E91" s="114">
        <f t="shared" si="44"/>
        <v>2515000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0</v>
      </c>
      <c r="C92" s="114">
        <v>0</v>
      </c>
      <c r="D92" s="114"/>
      <c r="E92" s="114">
        <f t="shared" si="44"/>
        <v>0</v>
      </c>
      <c r="F92" s="114">
        <v>0</v>
      </c>
      <c r="G92" s="114">
        <v>0</v>
      </c>
      <c r="H92" s="114"/>
      <c r="I92" s="114"/>
      <c r="J92" s="114"/>
      <c r="K92" s="114"/>
      <c r="L92" s="114"/>
      <c r="M92" s="114"/>
      <c r="N92" s="114"/>
      <c r="O92" s="114"/>
      <c r="P92" s="116">
        <f t="shared" si="45"/>
        <v>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0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showGridLines="0" tabSelected="1" zoomScalePageLayoutView="0" workbookViewId="0" topLeftCell="A1">
      <selection activeCell="A1" sqref="A1:U1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7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82.5">
      <c r="A7" s="37" t="s">
        <v>12</v>
      </c>
      <c r="B7" s="38" t="s">
        <v>13</v>
      </c>
      <c r="C7" s="38" t="s">
        <v>14</v>
      </c>
      <c r="D7" s="38" t="s">
        <v>15</v>
      </c>
      <c r="E7" s="38" t="s">
        <v>16</v>
      </c>
      <c r="F7" s="39" t="s">
        <v>17</v>
      </c>
      <c r="G7" s="40" t="s">
        <v>18</v>
      </c>
      <c r="H7" s="39" t="s">
        <v>19</v>
      </c>
      <c r="I7" s="40" t="s">
        <v>20</v>
      </c>
      <c r="J7" s="39" t="s">
        <v>21</v>
      </c>
      <c r="K7" s="40" t="s">
        <v>22</v>
      </c>
      <c r="L7" s="39" t="s">
        <v>23</v>
      </c>
      <c r="M7" s="40" t="s">
        <v>24</v>
      </c>
      <c r="N7" s="39" t="s">
        <v>25</v>
      </c>
      <c r="O7" s="40" t="s">
        <v>26</v>
      </c>
      <c r="P7" s="39" t="s">
        <v>27</v>
      </c>
      <c r="Q7" s="40" t="s">
        <v>28</v>
      </c>
      <c r="R7" s="39" t="s">
        <v>27</v>
      </c>
      <c r="S7" s="40" t="s">
        <v>28</v>
      </c>
      <c r="T7" s="39" t="s">
        <v>29</v>
      </c>
      <c r="U7" s="40" t="s">
        <v>30</v>
      </c>
      <c r="V7" s="39" t="s">
        <v>16</v>
      </c>
      <c r="W7" s="40" t="s">
        <v>31</v>
      </c>
    </row>
    <row r="8" spans="1:23" ht="12.75" customHeight="1">
      <c r="A8" s="41" t="s">
        <v>32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 hidden="1">
      <c r="A9" s="48" t="s">
        <v>33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34</v>
      </c>
      <c r="B10" s="93">
        <v>1550000</v>
      </c>
      <c r="C10" s="93">
        <v>0</v>
      </c>
      <c r="D10" s="93"/>
      <c r="E10" s="93">
        <f aca="true" t="shared" si="0" ref="E10:E16">$B10+$C10+$D10</f>
        <v>1550000</v>
      </c>
      <c r="F10" s="94">
        <v>1550000</v>
      </c>
      <c r="G10" s="95">
        <v>1550000</v>
      </c>
      <c r="H10" s="94">
        <v>159000</v>
      </c>
      <c r="I10" s="95"/>
      <c r="J10" s="94">
        <v>261000</v>
      </c>
      <c r="K10" s="95">
        <v>-59996</v>
      </c>
      <c r="L10" s="94">
        <v>316000</v>
      </c>
      <c r="M10" s="95"/>
      <c r="N10" s="94"/>
      <c r="O10" s="95"/>
      <c r="P10" s="94">
        <f aca="true" t="shared" si="1" ref="P10:P16">$H10+$J10+$L10+$N10</f>
        <v>736000</v>
      </c>
      <c r="Q10" s="95">
        <f aca="true" t="shared" si="2" ref="Q10:Q16">$I10+$K10+$M10+$O10</f>
        <v>-59996</v>
      </c>
      <c r="R10" s="49">
        <f aca="true" t="shared" si="3" ref="R10:R16">IF($J10=0,0,(($L10-$J10)/$J10)*100)</f>
        <v>21.0727969348659</v>
      </c>
      <c r="S10" s="50">
        <f aca="true" t="shared" si="4" ref="S10:S16">IF($K10=0,0,(($M10-$K10)/$K10)*100)</f>
        <v>-100</v>
      </c>
      <c r="T10" s="49">
        <f aca="true" t="shared" si="5" ref="T10:T15">IF($E10=0,0,($P10/$E10)*100)</f>
        <v>47.483870967741936</v>
      </c>
      <c r="U10" s="51">
        <f aca="true" t="shared" si="6" ref="U10:U15">IF($E10=0,0,($Q10/$E10)*100)</f>
        <v>-3.8707096774193546</v>
      </c>
      <c r="V10" s="94">
        <v>0</v>
      </c>
      <c r="W10" s="95">
        <v>0</v>
      </c>
    </row>
    <row r="11" spans="1:23" ht="12.75" customHeight="1">
      <c r="A11" s="48" t="s">
        <v>35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36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37</v>
      </c>
      <c r="B13" s="93">
        <v>28000000</v>
      </c>
      <c r="C13" s="93">
        <v>-18000000</v>
      </c>
      <c r="D13" s="93"/>
      <c r="E13" s="93">
        <f t="shared" si="0"/>
        <v>10000000</v>
      </c>
      <c r="F13" s="94">
        <v>10000000</v>
      </c>
      <c r="G13" s="95">
        <v>10000000</v>
      </c>
      <c r="H13" s="94">
        <v>3438000</v>
      </c>
      <c r="I13" s="95">
        <v>-47000489</v>
      </c>
      <c r="J13" s="94">
        <v>3438000</v>
      </c>
      <c r="K13" s="95">
        <v>-6063543</v>
      </c>
      <c r="L13" s="94"/>
      <c r="M13" s="95">
        <v>159635</v>
      </c>
      <c r="N13" s="94"/>
      <c r="O13" s="95"/>
      <c r="P13" s="94">
        <f t="shared" si="1"/>
        <v>6876000</v>
      </c>
      <c r="Q13" s="95">
        <f t="shared" si="2"/>
        <v>-52904397</v>
      </c>
      <c r="R13" s="49">
        <f t="shared" si="3"/>
        <v>-100</v>
      </c>
      <c r="S13" s="50">
        <f t="shared" si="4"/>
        <v>-102.63270170591683</v>
      </c>
      <c r="T13" s="49">
        <f t="shared" si="5"/>
        <v>68.76</v>
      </c>
      <c r="U13" s="51">
        <f t="shared" si="6"/>
        <v>-529.0439700000001</v>
      </c>
      <c r="V13" s="94">
        <v>0</v>
      </c>
      <c r="W13" s="95">
        <v>0</v>
      </c>
    </row>
    <row r="14" spans="1:23" ht="12.75" customHeight="1">
      <c r="A14" s="48" t="s">
        <v>38</v>
      </c>
      <c r="B14" s="93">
        <v>1000000</v>
      </c>
      <c r="C14" s="93">
        <v>0</v>
      </c>
      <c r="D14" s="93"/>
      <c r="E14" s="93">
        <f t="shared" si="0"/>
        <v>1000000</v>
      </c>
      <c r="F14" s="94">
        <v>1000000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39</v>
      </c>
      <c r="B15" s="93">
        <v>120599000</v>
      </c>
      <c r="C15" s="93">
        <v>0</v>
      </c>
      <c r="D15" s="93"/>
      <c r="E15" s="93">
        <f t="shared" si="0"/>
        <v>120599000</v>
      </c>
      <c r="F15" s="94">
        <v>120599000</v>
      </c>
      <c r="G15" s="95">
        <v>120599000</v>
      </c>
      <c r="H15" s="94">
        <v>32628000</v>
      </c>
      <c r="I15" s="95"/>
      <c r="J15" s="94">
        <v>8465000</v>
      </c>
      <c r="K15" s="95"/>
      <c r="L15" s="94">
        <v>26342000</v>
      </c>
      <c r="M15" s="95"/>
      <c r="N15" s="94"/>
      <c r="O15" s="95"/>
      <c r="P15" s="94">
        <f t="shared" si="1"/>
        <v>67435000</v>
      </c>
      <c r="Q15" s="95">
        <f t="shared" si="2"/>
        <v>0</v>
      </c>
      <c r="R15" s="49">
        <f t="shared" si="3"/>
        <v>211.18724158298878</v>
      </c>
      <c r="S15" s="50">
        <f t="shared" si="4"/>
        <v>0</v>
      </c>
      <c r="T15" s="49">
        <f t="shared" si="5"/>
        <v>55.91671572732776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40</v>
      </c>
      <c r="B16" s="96">
        <f>SUM(B9:B15)</f>
        <v>151149000</v>
      </c>
      <c r="C16" s="96">
        <f>SUM(C9:C15)</f>
        <v>-18000000</v>
      </c>
      <c r="D16" s="96"/>
      <c r="E16" s="96">
        <f t="shared" si="0"/>
        <v>133149000</v>
      </c>
      <c r="F16" s="97">
        <f aca="true" t="shared" si="7" ref="F16:O16">SUM(F9:F15)</f>
        <v>133149000</v>
      </c>
      <c r="G16" s="98">
        <f t="shared" si="7"/>
        <v>132149000</v>
      </c>
      <c r="H16" s="97">
        <f t="shared" si="7"/>
        <v>36225000</v>
      </c>
      <c r="I16" s="98">
        <f t="shared" si="7"/>
        <v>-47000489</v>
      </c>
      <c r="J16" s="97">
        <f t="shared" si="7"/>
        <v>12164000</v>
      </c>
      <c r="K16" s="98">
        <f t="shared" si="7"/>
        <v>-6123539</v>
      </c>
      <c r="L16" s="97">
        <f t="shared" si="7"/>
        <v>26658000</v>
      </c>
      <c r="M16" s="98">
        <f t="shared" si="7"/>
        <v>159635</v>
      </c>
      <c r="N16" s="97">
        <f t="shared" si="7"/>
        <v>0</v>
      </c>
      <c r="O16" s="98">
        <f t="shared" si="7"/>
        <v>0</v>
      </c>
      <c r="P16" s="97">
        <f t="shared" si="1"/>
        <v>75047000</v>
      </c>
      <c r="Q16" s="98">
        <f t="shared" si="2"/>
        <v>-52964393</v>
      </c>
      <c r="R16" s="53">
        <f t="shared" si="3"/>
        <v>119.15488326208484</v>
      </c>
      <c r="S16" s="54">
        <f t="shared" si="4"/>
        <v>-102.60690754153768</v>
      </c>
      <c r="T16" s="53">
        <f>IF((SUM($E9:$E13)+$E15)=0,0,(P16/(SUM($E9:$E13)+$E15)*100))</f>
        <v>56.78968437142922</v>
      </c>
      <c r="U16" s="55">
        <f>IF((SUM($E9:$E13)+$E15)=0,0,(Q16/(SUM($E9:$E13)+$E15)*100))</f>
        <v>-40.07929912447313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41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42</v>
      </c>
      <c r="B18" s="93">
        <v>3800000</v>
      </c>
      <c r="C18" s="93">
        <v>-700000</v>
      </c>
      <c r="D18" s="93"/>
      <c r="E18" s="93">
        <f aca="true" t="shared" si="8" ref="E18:E24">$B18+$C18+$D18</f>
        <v>3100000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43</v>
      </c>
      <c r="B19" s="93">
        <v>3800000</v>
      </c>
      <c r="C19" s="93">
        <v>0</v>
      </c>
      <c r="D19" s="93"/>
      <c r="E19" s="93">
        <f t="shared" si="8"/>
        <v>3800000</v>
      </c>
      <c r="F19" s="94">
        <v>3800000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44</v>
      </c>
      <c r="B20" s="93">
        <v>0</v>
      </c>
      <c r="C20" s="93">
        <v>0</v>
      </c>
      <c r="D20" s="93"/>
      <c r="E20" s="93">
        <f t="shared" si="8"/>
        <v>0</v>
      </c>
      <c r="F20" s="94">
        <v>0</v>
      </c>
      <c r="G20" s="95">
        <v>0</v>
      </c>
      <c r="H20" s="94"/>
      <c r="I20" s="95"/>
      <c r="J20" s="94"/>
      <c r="K20" s="95"/>
      <c r="L20" s="94"/>
      <c r="M20" s="95"/>
      <c r="N20" s="94"/>
      <c r="O20" s="95"/>
      <c r="P20" s="94">
        <f t="shared" si="9"/>
        <v>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45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46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47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40</v>
      </c>
      <c r="B24" s="96">
        <f>SUM(B18:B23)</f>
        <v>7600000</v>
      </c>
      <c r="C24" s="96">
        <f>SUM(C18:C23)</f>
        <v>-700000</v>
      </c>
      <c r="D24" s="96"/>
      <c r="E24" s="96">
        <f t="shared" si="8"/>
        <v>6900000</v>
      </c>
      <c r="F24" s="97">
        <f aca="true" t="shared" si="15" ref="F24:O24">SUM(F18:F23)</f>
        <v>3800000</v>
      </c>
      <c r="G24" s="98">
        <f t="shared" si="15"/>
        <v>0</v>
      </c>
      <c r="H24" s="97">
        <f t="shared" si="15"/>
        <v>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0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48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49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50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51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IF($J28=0,0,(($L28-$J28)/$J28)*100)</f>
        <v>0</v>
      </c>
      <c r="S28" s="50">
        <f>IF($K28=0,0,(($M28-$K28)/$K28)*100)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52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IF($J29=0,0,(($L29-$J29)/$J29)*100)</f>
        <v>0</v>
      </c>
      <c r="S29" s="50">
        <f>IF($K29=0,0,(($M29-$K29)/$K29)*100)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40</v>
      </c>
      <c r="B30" s="96">
        <f>SUM(B26:B29)</f>
        <v>0</v>
      </c>
      <c r="C30" s="96">
        <f>SUM(C26:C29)</f>
        <v>0</v>
      </c>
      <c r="D30" s="96"/>
      <c r="E30" s="96">
        <f>$B30+$C30+$D30</f>
        <v>0</v>
      </c>
      <c r="F30" s="97">
        <f aca="true" t="shared" si="16" ref="F30:O30">SUM(F26:F29)</f>
        <v>0</v>
      </c>
      <c r="G30" s="98">
        <f t="shared" si="16"/>
        <v>0</v>
      </c>
      <c r="H30" s="97">
        <f t="shared" si="16"/>
        <v>0</v>
      </c>
      <c r="I30" s="98">
        <f t="shared" si="16"/>
        <v>0</v>
      </c>
      <c r="J30" s="97">
        <f t="shared" si="16"/>
        <v>0</v>
      </c>
      <c r="K30" s="98">
        <f t="shared" si="16"/>
        <v>0</v>
      </c>
      <c r="L30" s="97">
        <f t="shared" si="16"/>
        <v>0</v>
      </c>
      <c r="M30" s="98">
        <f t="shared" si="16"/>
        <v>0</v>
      </c>
      <c r="N30" s="97">
        <f t="shared" si="16"/>
        <v>0</v>
      </c>
      <c r="O30" s="98">
        <f t="shared" si="16"/>
        <v>0</v>
      </c>
      <c r="P30" s="97">
        <f>$H30+$J30+$L30+$N30</f>
        <v>0</v>
      </c>
      <c r="Q30" s="98">
        <f>$I30+$K30+$M30+$O30</f>
        <v>0</v>
      </c>
      <c r="R30" s="53">
        <f>IF($J30=0,0,(($L30-$J30)/$J30)*100)</f>
        <v>0</v>
      </c>
      <c r="S30" s="54">
        <f>IF($K30=0,0,(($M30-$K30)/$K30)*100)</f>
        <v>0</v>
      </c>
      <c r="T30" s="53">
        <f>IF($E30=0,0,($P30/$E30)*100)</f>
        <v>0</v>
      </c>
      <c r="U30" s="55">
        <f>IF($E30=0,0,($Q30/$E30)*100)</f>
        <v>0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53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54</v>
      </c>
      <c r="B32" s="93">
        <v>4481000</v>
      </c>
      <c r="C32" s="93">
        <v>0</v>
      </c>
      <c r="D32" s="93"/>
      <c r="E32" s="93">
        <f>$B32+$C32+$D32</f>
        <v>4481000</v>
      </c>
      <c r="F32" s="94">
        <v>4481000</v>
      </c>
      <c r="G32" s="95">
        <v>4481000</v>
      </c>
      <c r="H32" s="94">
        <v>179000</v>
      </c>
      <c r="I32" s="95">
        <v>604221</v>
      </c>
      <c r="J32" s="94">
        <v>1067000</v>
      </c>
      <c r="K32" s="95">
        <v>381134</v>
      </c>
      <c r="L32" s="94">
        <v>1892000</v>
      </c>
      <c r="M32" s="95">
        <v>51390</v>
      </c>
      <c r="N32" s="94"/>
      <c r="O32" s="95"/>
      <c r="P32" s="94">
        <f>$H32+$J32+$L32+$N32</f>
        <v>3138000</v>
      </c>
      <c r="Q32" s="95">
        <f>$I32+$K32+$M32+$O32</f>
        <v>1036745</v>
      </c>
      <c r="R32" s="49">
        <f>IF($J32=0,0,(($L32-$J32)/$J32)*100)</f>
        <v>77.31958762886599</v>
      </c>
      <c r="S32" s="50">
        <f>IF($K32=0,0,(($M32-$K32)/$K32)*100)</f>
        <v>-86.51655323324606</v>
      </c>
      <c r="T32" s="49">
        <f>IF($E32=0,0,($P32/$E32)*100)</f>
        <v>70.02901138138809</v>
      </c>
      <c r="U32" s="51">
        <f>IF($E32=0,0,($Q32/$E32)*100)</f>
        <v>23.1364650747601</v>
      </c>
      <c r="V32" s="94">
        <v>0</v>
      </c>
      <c r="W32" s="95">
        <v>0</v>
      </c>
    </row>
    <row r="33" spans="1:23" ht="12.75" customHeight="1">
      <c r="A33" s="52" t="s">
        <v>40</v>
      </c>
      <c r="B33" s="96">
        <f>B32</f>
        <v>4481000</v>
      </c>
      <c r="C33" s="96">
        <f>C32</f>
        <v>0</v>
      </c>
      <c r="D33" s="96"/>
      <c r="E33" s="96">
        <f>$B33+$C33+$D33</f>
        <v>4481000</v>
      </c>
      <c r="F33" s="97">
        <f aca="true" t="shared" si="17" ref="F33:O33">F32</f>
        <v>4481000</v>
      </c>
      <c r="G33" s="98">
        <f t="shared" si="17"/>
        <v>4481000</v>
      </c>
      <c r="H33" s="97">
        <f t="shared" si="17"/>
        <v>179000</v>
      </c>
      <c r="I33" s="98">
        <f t="shared" si="17"/>
        <v>604221</v>
      </c>
      <c r="J33" s="97">
        <f t="shared" si="17"/>
        <v>1067000</v>
      </c>
      <c r="K33" s="98">
        <f t="shared" si="17"/>
        <v>381134</v>
      </c>
      <c r="L33" s="97">
        <f t="shared" si="17"/>
        <v>1892000</v>
      </c>
      <c r="M33" s="98">
        <f t="shared" si="17"/>
        <v>51390</v>
      </c>
      <c r="N33" s="97">
        <f t="shared" si="17"/>
        <v>0</v>
      </c>
      <c r="O33" s="98">
        <f t="shared" si="17"/>
        <v>0</v>
      </c>
      <c r="P33" s="97">
        <f>$H33+$J33+$L33+$N33</f>
        <v>3138000</v>
      </c>
      <c r="Q33" s="98">
        <f>$I33+$K33+$M33+$O33</f>
        <v>1036745</v>
      </c>
      <c r="R33" s="53">
        <f>IF($J33=0,0,(($L33-$J33)/$J33)*100)</f>
        <v>77.31958762886599</v>
      </c>
      <c r="S33" s="54">
        <f>IF($K33=0,0,(($M33-$K33)/$K33)*100)</f>
        <v>-86.51655323324606</v>
      </c>
      <c r="T33" s="53">
        <f>IF($E33=0,0,($P33/$E33)*100)</f>
        <v>70.02901138138809</v>
      </c>
      <c r="U33" s="55">
        <f>IF($E33=0,0,($Q33/$E33)*100)</f>
        <v>23.1364650747601</v>
      </c>
      <c r="V33" s="97">
        <f>V32</f>
        <v>0</v>
      </c>
      <c r="W33" s="98">
        <f>W32</f>
        <v>0</v>
      </c>
    </row>
    <row r="34" spans="1:23" ht="12.75" customHeight="1">
      <c r="A34" s="41" t="s">
        <v>55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56</v>
      </c>
      <c r="B35" s="93">
        <v>11000000</v>
      </c>
      <c r="C35" s="93">
        <v>6500000</v>
      </c>
      <c r="D35" s="93"/>
      <c r="E35" s="93">
        <f aca="true" t="shared" si="18" ref="E35:E40">$B35+$C35+$D35</f>
        <v>17500000</v>
      </c>
      <c r="F35" s="94">
        <v>17500000</v>
      </c>
      <c r="G35" s="95">
        <v>17500000</v>
      </c>
      <c r="H35" s="94"/>
      <c r="I35" s="95"/>
      <c r="J35" s="94"/>
      <c r="K35" s="95">
        <v>151205</v>
      </c>
      <c r="L35" s="94"/>
      <c r="M35" s="95">
        <v>3321560</v>
      </c>
      <c r="N35" s="94"/>
      <c r="O35" s="95"/>
      <c r="P35" s="94">
        <f aca="true" t="shared" si="19" ref="P35:P40">$H35+$J35+$L35+$N35</f>
        <v>0</v>
      </c>
      <c r="Q35" s="95">
        <f aca="true" t="shared" si="20" ref="Q35:Q40">$I35+$K35+$M35+$O35</f>
        <v>3472765</v>
      </c>
      <c r="R35" s="49">
        <f aca="true" t="shared" si="21" ref="R35:R40">IF($J35=0,0,(($L35-$J35)/$J35)*100)</f>
        <v>0</v>
      </c>
      <c r="S35" s="50">
        <f aca="true" t="shared" si="22" ref="S35:S40">IF($K35=0,0,(($M35-$K35)/$K35)*100)</f>
        <v>2096.7262987335075</v>
      </c>
      <c r="T35" s="49">
        <f>IF($E35=0,0,($P35/$E35)*100)</f>
        <v>0</v>
      </c>
      <c r="U35" s="51">
        <f>IF($E35=0,0,($Q35/$E35)*100)</f>
        <v>19.844371428571428</v>
      </c>
      <c r="V35" s="94">
        <v>2000</v>
      </c>
      <c r="W35" s="95">
        <v>0</v>
      </c>
    </row>
    <row r="36" spans="1:23" ht="12.75" customHeight="1">
      <c r="A36" s="48" t="s">
        <v>57</v>
      </c>
      <c r="B36" s="93">
        <v>26008000</v>
      </c>
      <c r="C36" s="93">
        <v>-11280000</v>
      </c>
      <c r="D36" s="93"/>
      <c r="E36" s="93">
        <f t="shared" si="18"/>
        <v>14728000</v>
      </c>
      <c r="F36" s="94">
        <v>14728000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58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59</v>
      </c>
      <c r="B38" s="93">
        <v>0</v>
      </c>
      <c r="C38" s="93">
        <v>0</v>
      </c>
      <c r="D38" s="93"/>
      <c r="E38" s="93">
        <f t="shared" si="18"/>
        <v>0</v>
      </c>
      <c r="F38" s="94">
        <v>0</v>
      </c>
      <c r="G38" s="95">
        <v>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60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40</v>
      </c>
      <c r="B40" s="96">
        <f>SUM(B35:B39)</f>
        <v>37008000</v>
      </c>
      <c r="C40" s="96">
        <f>SUM(C35:C39)</f>
        <v>-4780000</v>
      </c>
      <c r="D40" s="96"/>
      <c r="E40" s="96">
        <f t="shared" si="18"/>
        <v>32228000</v>
      </c>
      <c r="F40" s="97">
        <f aca="true" t="shared" si="23" ref="F40:O40">SUM(F35:F39)</f>
        <v>32228000</v>
      </c>
      <c r="G40" s="98">
        <f t="shared" si="23"/>
        <v>17500000</v>
      </c>
      <c r="H40" s="97">
        <f t="shared" si="23"/>
        <v>0</v>
      </c>
      <c r="I40" s="98">
        <f t="shared" si="23"/>
        <v>0</v>
      </c>
      <c r="J40" s="97">
        <f t="shared" si="23"/>
        <v>0</v>
      </c>
      <c r="K40" s="98">
        <f t="shared" si="23"/>
        <v>151205</v>
      </c>
      <c r="L40" s="97">
        <f t="shared" si="23"/>
        <v>0</v>
      </c>
      <c r="M40" s="98">
        <f t="shared" si="23"/>
        <v>3321560</v>
      </c>
      <c r="N40" s="97">
        <f t="shared" si="23"/>
        <v>0</v>
      </c>
      <c r="O40" s="98">
        <f t="shared" si="23"/>
        <v>0</v>
      </c>
      <c r="P40" s="97">
        <f t="shared" si="19"/>
        <v>0</v>
      </c>
      <c r="Q40" s="98">
        <f t="shared" si="20"/>
        <v>3472765</v>
      </c>
      <c r="R40" s="53">
        <f t="shared" si="21"/>
        <v>0</v>
      </c>
      <c r="S40" s="54">
        <f t="shared" si="22"/>
        <v>2096.7262987335075</v>
      </c>
      <c r="T40" s="53">
        <f>IF((+$E35+$E38)=0,0,(P40/(+$E35+$E38))*100)</f>
        <v>0</v>
      </c>
      <c r="U40" s="55">
        <f>IF((+$E35+$E38)=0,0,(Q40/(+$E35+$E38))*100)</f>
        <v>19.844371428571428</v>
      </c>
      <c r="V40" s="97">
        <f>SUM(V35:V39)</f>
        <v>2000</v>
      </c>
      <c r="W40" s="98">
        <f>SUM(W35:W39)</f>
        <v>0</v>
      </c>
    </row>
    <row r="41" spans="1:23" ht="12.75" customHeight="1">
      <c r="A41" s="41" t="s">
        <v>61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62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63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64</v>
      </c>
      <c r="B44" s="93">
        <v>0</v>
      </c>
      <c r="C44" s="93">
        <v>0</v>
      </c>
      <c r="D44" s="93"/>
      <c r="E44" s="93">
        <f t="shared" si="24"/>
        <v>0</v>
      </c>
      <c r="F44" s="94">
        <v>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65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66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67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>
        <v>0</v>
      </c>
    </row>
    <row r="48" spans="1:23" ht="12.75" customHeight="1">
      <c r="A48" s="48" t="s">
        <v>68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69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70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71</v>
      </c>
      <c r="B51" s="93">
        <v>40000000</v>
      </c>
      <c r="C51" s="93">
        <v>0</v>
      </c>
      <c r="D51" s="93"/>
      <c r="E51" s="93">
        <f t="shared" si="24"/>
        <v>40000000</v>
      </c>
      <c r="F51" s="94">
        <v>40000000</v>
      </c>
      <c r="G51" s="95">
        <v>40000000</v>
      </c>
      <c r="H51" s="94"/>
      <c r="I51" s="95"/>
      <c r="J51" s="94"/>
      <c r="K51" s="95">
        <v>3538077</v>
      </c>
      <c r="L51" s="94"/>
      <c r="M51" s="95">
        <v>8832422</v>
      </c>
      <c r="N51" s="94"/>
      <c r="O51" s="95"/>
      <c r="P51" s="94">
        <f t="shared" si="25"/>
        <v>0</v>
      </c>
      <c r="Q51" s="95">
        <f t="shared" si="26"/>
        <v>12370499</v>
      </c>
      <c r="R51" s="49">
        <f t="shared" si="27"/>
        <v>0</v>
      </c>
      <c r="S51" s="50">
        <f t="shared" si="28"/>
        <v>149.63905533994878</v>
      </c>
      <c r="T51" s="49">
        <f t="shared" si="29"/>
        <v>0</v>
      </c>
      <c r="U51" s="51">
        <f t="shared" si="30"/>
        <v>30.9262475</v>
      </c>
      <c r="V51" s="94">
        <v>21000</v>
      </c>
      <c r="W51" s="95">
        <v>0</v>
      </c>
    </row>
    <row r="52" spans="1:23" ht="12.75" customHeight="1">
      <c r="A52" s="48" t="s">
        <v>72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40</v>
      </c>
      <c r="B53" s="96">
        <f>SUM(B42:B52)</f>
        <v>40000000</v>
      </c>
      <c r="C53" s="96">
        <f>SUM(C42:C52)</f>
        <v>0</v>
      </c>
      <c r="D53" s="96"/>
      <c r="E53" s="96">
        <f t="shared" si="24"/>
        <v>40000000</v>
      </c>
      <c r="F53" s="97">
        <f aca="true" t="shared" si="31" ref="F53:O53">SUM(F42:F52)</f>
        <v>40000000</v>
      </c>
      <c r="G53" s="98">
        <f t="shared" si="31"/>
        <v>40000000</v>
      </c>
      <c r="H53" s="97">
        <f t="shared" si="31"/>
        <v>0</v>
      </c>
      <c r="I53" s="98">
        <f t="shared" si="31"/>
        <v>0</v>
      </c>
      <c r="J53" s="97">
        <f t="shared" si="31"/>
        <v>0</v>
      </c>
      <c r="K53" s="98">
        <f t="shared" si="31"/>
        <v>3538077</v>
      </c>
      <c r="L53" s="97">
        <f t="shared" si="31"/>
        <v>0</v>
      </c>
      <c r="M53" s="98">
        <f t="shared" si="31"/>
        <v>8832422</v>
      </c>
      <c r="N53" s="97">
        <f t="shared" si="31"/>
        <v>0</v>
      </c>
      <c r="O53" s="98">
        <f t="shared" si="31"/>
        <v>0</v>
      </c>
      <c r="P53" s="97">
        <f t="shared" si="25"/>
        <v>0</v>
      </c>
      <c r="Q53" s="98">
        <f t="shared" si="26"/>
        <v>12370499</v>
      </c>
      <c r="R53" s="53">
        <f t="shared" si="27"/>
        <v>0</v>
      </c>
      <c r="S53" s="54">
        <f t="shared" si="28"/>
        <v>149.63905533994878</v>
      </c>
      <c r="T53" s="53">
        <f>IF((+$E43+$E45+$E47+$E48+$E51)=0,0,(P53/(+$E43+$E45+$E47+$E48+$E51))*100)</f>
        <v>0</v>
      </c>
      <c r="U53" s="55">
        <f>IF((+$E43+$E45+$E47+$E48+$E51)=0,0,(Q53/(+$E43+$E45+$E47+$E48+$E51))*100)</f>
        <v>30.9262475</v>
      </c>
      <c r="V53" s="97">
        <f>SUM(V42:V52)</f>
        <v>21000</v>
      </c>
      <c r="W53" s="98">
        <f>SUM(W42:W52)</f>
        <v>0</v>
      </c>
    </row>
    <row r="54" spans="1:23" ht="12.75" customHeight="1">
      <c r="A54" s="41" t="s">
        <v>73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74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75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76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77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40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78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79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80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81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82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83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40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84</v>
      </c>
      <c r="B67" s="105">
        <f>SUM(B9:B15,B18:B23,B26:B29,B32,B35:B39,B42:B52,B55:B58,B61:B65)</f>
        <v>240238000</v>
      </c>
      <c r="C67" s="105">
        <f>SUM(C9:C15,C18:C23,C26:C29,C32,C35:C39,C42:C52,C55:C58,C61:C65)</f>
        <v>-23480000</v>
      </c>
      <c r="D67" s="105"/>
      <c r="E67" s="105">
        <f t="shared" si="33"/>
        <v>216758000</v>
      </c>
      <c r="F67" s="106">
        <f aca="true" t="shared" si="39" ref="F67:O67">SUM(F9:F15,F18:F23,F26:F29,F32,F35:F39,F42:F52,F55:F58,F61:F65)</f>
        <v>213658000</v>
      </c>
      <c r="G67" s="107">
        <f t="shared" si="39"/>
        <v>194130000</v>
      </c>
      <c r="H67" s="106">
        <f t="shared" si="39"/>
        <v>36404000</v>
      </c>
      <c r="I67" s="107">
        <f t="shared" si="39"/>
        <v>-46396268</v>
      </c>
      <c r="J67" s="106">
        <f t="shared" si="39"/>
        <v>13231000</v>
      </c>
      <c r="K67" s="107">
        <f t="shared" si="39"/>
        <v>-2053123</v>
      </c>
      <c r="L67" s="106">
        <f t="shared" si="39"/>
        <v>28550000</v>
      </c>
      <c r="M67" s="107">
        <f t="shared" si="39"/>
        <v>12365007</v>
      </c>
      <c r="N67" s="106">
        <f t="shared" si="39"/>
        <v>0</v>
      </c>
      <c r="O67" s="107">
        <f t="shared" si="39"/>
        <v>0</v>
      </c>
      <c r="P67" s="106">
        <f t="shared" si="34"/>
        <v>78185000</v>
      </c>
      <c r="Q67" s="107">
        <f t="shared" si="35"/>
        <v>-36084384</v>
      </c>
      <c r="R67" s="62">
        <f t="shared" si="36"/>
        <v>115.78112009674251</v>
      </c>
      <c r="S67" s="63">
        <f t="shared" si="37"/>
        <v>-702.2535912363751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39.64153526339806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-18.295585864219436</v>
      </c>
      <c r="V67" s="106">
        <f>SUM(V9:V15,V18:V23,V26:V29,V32,V35:V39,V42:V52,V55:V58,V61:V65)</f>
        <v>23000</v>
      </c>
      <c r="W67" s="107">
        <f>SUM(W9:W15,W18:W23,W26:W29,W32,W35:W39,W42:W52,W55:W58,W61:W65)</f>
        <v>0</v>
      </c>
    </row>
    <row r="68" spans="1:23" ht="12.75" customHeight="1">
      <c r="A68" s="41" t="s">
        <v>41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85</v>
      </c>
      <c r="B69" s="93">
        <v>0</v>
      </c>
      <c r="C69" s="93">
        <v>0</v>
      </c>
      <c r="D69" s="93"/>
      <c r="E69" s="93">
        <f>$B69+$C69+$D69</f>
        <v>0</v>
      </c>
      <c r="F69" s="94">
        <v>0</v>
      </c>
      <c r="G69" s="95">
        <v>0</v>
      </c>
      <c r="H69" s="94"/>
      <c r="I69" s="95"/>
      <c r="J69" s="94"/>
      <c r="K69" s="95"/>
      <c r="L69" s="94"/>
      <c r="M69" s="95"/>
      <c r="N69" s="94"/>
      <c r="O69" s="95"/>
      <c r="P69" s="94">
        <f>$H69+$J69+$L69+$N69</f>
        <v>0</v>
      </c>
      <c r="Q69" s="95">
        <f>$I69+$K69+$M69+$O69</f>
        <v>0</v>
      </c>
      <c r="R69" s="49">
        <f>IF($J69=0,0,(($L69-$J69)/$J69)*100)</f>
        <v>0</v>
      </c>
      <c r="S69" s="50">
        <f>IF($K69=0,0,(($M69-$K69)/$K69)*100)</f>
        <v>0</v>
      </c>
      <c r="T69" s="49">
        <f>IF($E69=0,0,($P69/$E69)*100)</f>
        <v>0</v>
      </c>
      <c r="U69" s="51">
        <f>IF($E69=0,0,($Q69/$E69)*100)</f>
        <v>0</v>
      </c>
      <c r="V69" s="94">
        <v>0</v>
      </c>
      <c r="W69" s="95">
        <v>0</v>
      </c>
    </row>
    <row r="70" spans="1:23" ht="12.75" customHeight="1">
      <c r="A70" s="57" t="s">
        <v>40</v>
      </c>
      <c r="B70" s="102">
        <f>B69</f>
        <v>0</v>
      </c>
      <c r="C70" s="102">
        <f>C69</f>
        <v>0</v>
      </c>
      <c r="D70" s="102"/>
      <c r="E70" s="102">
        <f>$B70+$C70+$D70</f>
        <v>0</v>
      </c>
      <c r="F70" s="103">
        <f aca="true" t="shared" si="40" ref="F70:O70">F69</f>
        <v>0</v>
      </c>
      <c r="G70" s="104">
        <f t="shared" si="40"/>
        <v>0</v>
      </c>
      <c r="H70" s="103">
        <f t="shared" si="40"/>
        <v>0</v>
      </c>
      <c r="I70" s="104">
        <f t="shared" si="40"/>
        <v>0</v>
      </c>
      <c r="J70" s="103">
        <f t="shared" si="40"/>
        <v>0</v>
      </c>
      <c r="K70" s="104">
        <f t="shared" si="40"/>
        <v>0</v>
      </c>
      <c r="L70" s="103">
        <f t="shared" si="40"/>
        <v>0</v>
      </c>
      <c r="M70" s="104">
        <f t="shared" si="40"/>
        <v>0</v>
      </c>
      <c r="N70" s="103">
        <f t="shared" si="40"/>
        <v>0</v>
      </c>
      <c r="O70" s="104">
        <f t="shared" si="40"/>
        <v>0</v>
      </c>
      <c r="P70" s="103">
        <f>$H70+$J70+$L70+$N70</f>
        <v>0</v>
      </c>
      <c r="Q70" s="104">
        <f>$I70+$K70+$M70+$O70</f>
        <v>0</v>
      </c>
      <c r="R70" s="58">
        <f>IF($J70=0,0,(($L70-$J70)/$J70)*100)</f>
        <v>0</v>
      </c>
      <c r="S70" s="59">
        <f>IF($K70=0,0,(($M70-$K70)/$K70)*100)</f>
        <v>0</v>
      </c>
      <c r="T70" s="58">
        <f>IF($E70=0,0,($P70/$E70)*100)</f>
        <v>0</v>
      </c>
      <c r="U70" s="60">
        <f>IF($E70=0,0,($Q70/$E70)*100)</f>
        <v>0</v>
      </c>
      <c r="V70" s="103">
        <f>V69</f>
        <v>0</v>
      </c>
      <c r="W70" s="104">
        <f>W69</f>
        <v>0</v>
      </c>
    </row>
    <row r="71" spans="1:23" ht="12.75" customHeight="1">
      <c r="A71" s="61" t="s">
        <v>84</v>
      </c>
      <c r="B71" s="105">
        <f>B69</f>
        <v>0</v>
      </c>
      <c r="C71" s="105">
        <f>C69</f>
        <v>0</v>
      </c>
      <c r="D71" s="105"/>
      <c r="E71" s="105">
        <f>$B71+$C71+$D71</f>
        <v>0</v>
      </c>
      <c r="F71" s="106">
        <f aca="true" t="shared" si="41" ref="F71:O71">F69</f>
        <v>0</v>
      </c>
      <c r="G71" s="107">
        <f t="shared" si="41"/>
        <v>0</v>
      </c>
      <c r="H71" s="106">
        <f t="shared" si="41"/>
        <v>0</v>
      </c>
      <c r="I71" s="107">
        <f t="shared" si="41"/>
        <v>0</v>
      </c>
      <c r="J71" s="106">
        <f t="shared" si="41"/>
        <v>0</v>
      </c>
      <c r="K71" s="107">
        <f t="shared" si="41"/>
        <v>0</v>
      </c>
      <c r="L71" s="106">
        <f t="shared" si="41"/>
        <v>0</v>
      </c>
      <c r="M71" s="107">
        <f t="shared" si="41"/>
        <v>0</v>
      </c>
      <c r="N71" s="106">
        <f t="shared" si="41"/>
        <v>0</v>
      </c>
      <c r="O71" s="107">
        <f t="shared" si="41"/>
        <v>0</v>
      </c>
      <c r="P71" s="106">
        <f>$H71+$J71+$L71+$N71</f>
        <v>0</v>
      </c>
      <c r="Q71" s="107">
        <f>$I71+$K71+$M71+$O71</f>
        <v>0</v>
      </c>
      <c r="R71" s="62">
        <f>IF($J71=0,0,(($L71-$J71)/$J71)*100)</f>
        <v>0</v>
      </c>
      <c r="S71" s="63">
        <f>IF($K71=0,0,(($M71-$K71)/$K71)*100)</f>
        <v>0</v>
      </c>
      <c r="T71" s="62">
        <f>IF($E71=0,0,($P71/$E71)*100)</f>
        <v>0</v>
      </c>
      <c r="U71" s="66">
        <f>IF($E71=0,0,($Q71/$E71)*100)</f>
        <v>0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86</v>
      </c>
      <c r="B72" s="105">
        <f>SUM(B9:B15,B18:B23,B26:B29,B32,B35:B39,B42:B52,B55:B58,B61:B65,B69)</f>
        <v>240238000</v>
      </c>
      <c r="C72" s="105">
        <f>SUM(C9:C15,C18:C23,C26:C29,C32,C35:C39,C42:C52,C55:C58,C61:C65,C69)</f>
        <v>-23480000</v>
      </c>
      <c r="D72" s="105"/>
      <c r="E72" s="105">
        <f>$B72+$C72+$D72</f>
        <v>216758000</v>
      </c>
      <c r="F72" s="106">
        <f aca="true" t="shared" si="42" ref="F72:O72">SUM(F9:F15,F18:F23,F26:F29,F32,F35:F39,F42:F52,F55:F58,F61:F65,F69)</f>
        <v>213658000</v>
      </c>
      <c r="G72" s="107">
        <f t="shared" si="42"/>
        <v>194130000</v>
      </c>
      <c r="H72" s="106">
        <f t="shared" si="42"/>
        <v>36404000</v>
      </c>
      <c r="I72" s="107">
        <f t="shared" si="42"/>
        <v>-46396268</v>
      </c>
      <c r="J72" s="106">
        <f t="shared" si="42"/>
        <v>13231000</v>
      </c>
      <c r="K72" s="107">
        <f t="shared" si="42"/>
        <v>-2053123</v>
      </c>
      <c r="L72" s="106">
        <f t="shared" si="42"/>
        <v>28550000</v>
      </c>
      <c r="M72" s="107">
        <f t="shared" si="42"/>
        <v>12365007</v>
      </c>
      <c r="N72" s="106">
        <f t="shared" si="42"/>
        <v>0</v>
      </c>
      <c r="O72" s="107">
        <f t="shared" si="42"/>
        <v>0</v>
      </c>
      <c r="P72" s="106">
        <f>$H72+$J72+$L72+$N72</f>
        <v>78185000</v>
      </c>
      <c r="Q72" s="107">
        <f>$I72+$K72+$M72+$O72</f>
        <v>-36084384</v>
      </c>
      <c r="R72" s="62">
        <f>IF($J72=0,0,(($L72-$J72)/$J72)*100)</f>
        <v>115.78112009674251</v>
      </c>
      <c r="S72" s="63">
        <f>IF($K72=0,0,(($M72-$K72)/$K72)*100)</f>
        <v>-702.2535912363751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39.64153526339806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-47.08849421252496</v>
      </c>
      <c r="V72" s="106">
        <f>SUM(V9:V15,V18:V23,V26:V29,V32,V35:V39,V42:V52,V55:V58,V61:V65,V69)</f>
        <v>23000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51">
      <c r="A75" s="78" t="s">
        <v>87</v>
      </c>
      <c r="B75" s="79" t="s">
        <v>88</v>
      </c>
      <c r="C75" s="79" t="s">
        <v>89</v>
      </c>
      <c r="D75" s="80" t="s">
        <v>15</v>
      </c>
      <c r="E75" s="79" t="s">
        <v>16</v>
      </c>
      <c r="F75" s="79" t="s">
        <v>17</v>
      </c>
      <c r="G75" s="79" t="s">
        <v>90</v>
      </c>
      <c r="H75" s="79" t="s">
        <v>91</v>
      </c>
      <c r="I75" s="81" t="s">
        <v>20</v>
      </c>
      <c r="J75" s="79" t="s">
        <v>92</v>
      </c>
      <c r="K75" s="81" t="s">
        <v>22</v>
      </c>
      <c r="L75" s="79" t="s">
        <v>93</v>
      </c>
      <c r="M75" s="81" t="s">
        <v>24</v>
      </c>
      <c r="N75" s="79" t="s">
        <v>94</v>
      </c>
      <c r="O75" s="81" t="s">
        <v>26</v>
      </c>
      <c r="P75" s="81" t="s">
        <v>95</v>
      </c>
      <c r="Q75" s="82" t="s">
        <v>28</v>
      </c>
      <c r="R75" s="83" t="s">
        <v>95</v>
      </c>
      <c r="S75" s="84" t="s">
        <v>28</v>
      </c>
      <c r="T75" s="83" t="s">
        <v>96</v>
      </c>
      <c r="U75" s="80" t="s">
        <v>30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119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120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121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122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123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98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99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100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101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102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103</v>
      </c>
      <c r="B91" s="114">
        <v>19500000</v>
      </c>
      <c r="C91" s="114">
        <v>0</v>
      </c>
      <c r="D91" s="114"/>
      <c r="E91" s="114">
        <f t="shared" si="44"/>
        <v>19500000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104</v>
      </c>
      <c r="B92" s="114">
        <v>23750000</v>
      </c>
      <c r="C92" s="114">
        <v>0</v>
      </c>
      <c r="D92" s="114"/>
      <c r="E92" s="114">
        <f t="shared" si="44"/>
        <v>23750000</v>
      </c>
      <c r="F92" s="114">
        <v>0</v>
      </c>
      <c r="G92" s="114">
        <v>0</v>
      </c>
      <c r="H92" s="114">
        <v>463000</v>
      </c>
      <c r="I92" s="114"/>
      <c r="J92" s="114"/>
      <c r="K92" s="114"/>
      <c r="L92" s="114"/>
      <c r="M92" s="114"/>
      <c r="N92" s="114"/>
      <c r="O92" s="114"/>
      <c r="P92" s="116">
        <f t="shared" si="45"/>
        <v>463000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1.9494736842105262</v>
      </c>
      <c r="U92" s="91">
        <f t="shared" si="50"/>
        <v>0</v>
      </c>
      <c r="V92" s="114"/>
      <c r="W92" s="114"/>
    </row>
    <row r="93" spans="1:23" ht="12.75">
      <c r="A93" s="92" t="s">
        <v>105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0.25" hidden="1">
      <c r="A95" s="19" t="s">
        <v>124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84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125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126</v>
      </c>
    </row>
    <row r="116" ht="12.75">
      <c r="A116" s="29" t="s">
        <v>127</v>
      </c>
    </row>
    <row r="117" spans="1:22" ht="13.5">
      <c r="A117" s="29" t="s">
        <v>128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3.5">
      <c r="A118" s="29" t="s">
        <v>129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3.5">
      <c r="A119" s="29" t="s">
        <v>130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131</v>
      </c>
    </row>
    <row r="123" spans="1:23" ht="13.5">
      <c r="A123" s="31"/>
      <c r="G123" s="31"/>
      <c r="W123" s="31"/>
    </row>
    <row r="124" spans="1:23" ht="13.5">
      <c r="A124" s="31"/>
      <c r="G124" s="31"/>
      <c r="W124" s="31"/>
    </row>
    <row r="125" spans="1:23" ht="13.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2020-05-15T11:56:01Z</dcterms:created>
  <dcterms:modified xsi:type="dcterms:W3CDTF">2020-05-26T10:38:24Z</dcterms:modified>
  <cp:category/>
  <cp:version/>
  <cp:contentType/>
  <cp:contentStatus/>
</cp:coreProperties>
</file>